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6440"/>
  </bookViews>
  <sheets>
    <sheet name="Rekapitulace stavby" sheetId="1" r:id="rId1"/>
    <sheet name="SO 01.1 - Koleje a výhybky" sheetId="2" r:id="rId2"/>
    <sheet name="SO 01.2 - EOV" sheetId="3" r:id="rId3"/>
    <sheet name="PS 01 - Zabezpečovací zař..." sheetId="4" r:id="rId4"/>
    <sheet name="VRN - Vedlejší rozpočtové..." sheetId="5" r:id="rId5"/>
  </sheets>
  <definedNames>
    <definedName name="_xlnm._FilterDatabase" localSheetId="3" hidden="1">'PS 01 - Zabezpečovací zař...'!$C$82:$K$123</definedName>
    <definedName name="_xlnm._FilterDatabase" localSheetId="1" hidden="1">'SO 01.1 - Koleje a výhybky'!$C$87:$K$482</definedName>
    <definedName name="_xlnm._FilterDatabase" localSheetId="2" hidden="1">'SO 01.2 - EOV'!$C$89:$K$142</definedName>
    <definedName name="_xlnm._FilterDatabase" localSheetId="4" hidden="1">'VRN - Vedlejší rozpočtové...'!$C$79:$K$101</definedName>
    <definedName name="_xlnm.Print_Titles" localSheetId="3">'PS 01 - Zabezpečovací zař...'!$82:$82</definedName>
    <definedName name="_xlnm.Print_Titles" localSheetId="0">'Rekapitulace stavby'!$52:$52</definedName>
    <definedName name="_xlnm.Print_Titles" localSheetId="1">'SO 01.1 - Koleje a výhybky'!$87:$87</definedName>
    <definedName name="_xlnm.Print_Titles" localSheetId="2">'SO 01.2 - EOV'!$89:$89</definedName>
    <definedName name="_xlnm.Print_Titles" localSheetId="4">'VRN - Vedlejší rozpočtové...'!$79:$79</definedName>
    <definedName name="_xlnm.Print_Area" localSheetId="3">'PS 01 - Zabezpečovací zař...'!$C$4:$J$39,'PS 01 - Zabezpečovací zař...'!$C$45:$J$64,'PS 01 - Zabezpečovací zař...'!$C$70:$K$123</definedName>
    <definedName name="_xlnm.Print_Area" localSheetId="0">'Rekapitulace stavby'!$D$4:$AO$36,'Rekapitulace stavby'!$C$42:$AQ$60</definedName>
    <definedName name="_xlnm.Print_Area" localSheetId="1">'SO 01.1 - Koleje a výhybky'!$C$4:$J$41,'SO 01.1 - Koleje a výhybky'!$C$47:$J$67,'SO 01.1 - Koleje a výhybky'!$C$73:$K$482</definedName>
    <definedName name="_xlnm.Print_Area" localSheetId="2">'SO 01.2 - EOV'!$C$4:$J$41,'SO 01.2 - EOV'!$C$47:$J$69,'SO 01.2 - EOV'!$C$75:$K$142</definedName>
    <definedName name="_xlnm.Print_Area" localSheetId="4">'VRN - Vedlejší rozpočtové...'!$C$4:$J$39,'VRN - Vedlejší rozpočtové...'!$C$45:$J$61,'VRN - Vedlejší rozpočtové...'!$C$67:$K$101</definedName>
  </definedNames>
  <calcPr calcId="145621"/>
</workbook>
</file>

<file path=xl/calcChain.xml><?xml version="1.0" encoding="utf-8"?>
<calcChain xmlns="http://schemas.openxmlformats.org/spreadsheetml/2006/main">
  <c r="J37" i="5" l="1"/>
  <c r="J36" i="5"/>
  <c r="AY59" i="1"/>
  <c r="J35" i="5"/>
  <c r="AX59" i="1"/>
  <c r="BI96" i="5"/>
  <c r="BH96" i="5"/>
  <c r="BG96" i="5"/>
  <c r="BF96" i="5"/>
  <c r="T96" i="5"/>
  <c r="R96" i="5"/>
  <c r="P96" i="5"/>
  <c r="BK96" i="5"/>
  <c r="J96" i="5"/>
  <c r="BE96" i="5"/>
  <c r="BI94" i="5"/>
  <c r="BH94" i="5"/>
  <c r="BG94" i="5"/>
  <c r="BF94" i="5"/>
  <c r="T94" i="5"/>
  <c r="R94" i="5"/>
  <c r="P94" i="5"/>
  <c r="BK94" i="5"/>
  <c r="J94" i="5"/>
  <c r="BE94" i="5"/>
  <c r="BI92" i="5"/>
  <c r="BH92" i="5"/>
  <c r="BG92" i="5"/>
  <c r="BF92" i="5"/>
  <c r="T92" i="5"/>
  <c r="R92" i="5"/>
  <c r="P92" i="5"/>
  <c r="BK92" i="5"/>
  <c r="J92" i="5"/>
  <c r="BE92" i="5"/>
  <c r="BI90" i="5"/>
  <c r="BH90" i="5"/>
  <c r="BG90" i="5"/>
  <c r="BF90" i="5"/>
  <c r="T90" i="5"/>
  <c r="R90" i="5"/>
  <c r="P90" i="5"/>
  <c r="BK90" i="5"/>
  <c r="J90" i="5"/>
  <c r="BE90" i="5"/>
  <c r="F33" i="5" s="1"/>
  <c r="AZ59" i="1" s="1"/>
  <c r="BI88" i="5"/>
  <c r="BH88" i="5"/>
  <c r="BG88" i="5"/>
  <c r="BF88" i="5"/>
  <c r="T88" i="5"/>
  <c r="R88" i="5"/>
  <c r="P88" i="5"/>
  <c r="BK88" i="5"/>
  <c r="J88" i="5"/>
  <c r="BE88" i="5"/>
  <c r="BI86" i="5"/>
  <c r="BH86" i="5"/>
  <c r="BG86" i="5"/>
  <c r="BF86" i="5"/>
  <c r="T86" i="5"/>
  <c r="R86" i="5"/>
  <c r="P86" i="5"/>
  <c r="BK86" i="5"/>
  <c r="J86" i="5"/>
  <c r="BE86" i="5"/>
  <c r="BI85" i="5"/>
  <c r="BH85" i="5"/>
  <c r="BG85" i="5"/>
  <c r="BF85" i="5"/>
  <c r="T85" i="5"/>
  <c r="R85" i="5"/>
  <c r="P85" i="5"/>
  <c r="BK85" i="5"/>
  <c r="J85" i="5"/>
  <c r="BE85" i="5"/>
  <c r="BI84" i="5"/>
  <c r="BH84" i="5"/>
  <c r="BG84" i="5"/>
  <c r="BF84" i="5"/>
  <c r="T84" i="5"/>
  <c r="R84" i="5"/>
  <c r="P84" i="5"/>
  <c r="BK84" i="5"/>
  <c r="J84" i="5"/>
  <c r="BE84" i="5"/>
  <c r="BI83" i="5"/>
  <c r="BH83" i="5"/>
  <c r="BG83" i="5"/>
  <c r="BF83" i="5"/>
  <c r="T83" i="5"/>
  <c r="R83" i="5"/>
  <c r="P83" i="5"/>
  <c r="BK83" i="5"/>
  <c r="J83" i="5"/>
  <c r="BE83" i="5"/>
  <c r="BI82" i="5"/>
  <c r="F37" i="5"/>
  <c r="BD59" i="1" s="1"/>
  <c r="BH82" i="5"/>
  <c r="F36" i="5"/>
  <c r="BC59" i="1" s="1"/>
  <c r="BG82" i="5"/>
  <c r="F35" i="5"/>
  <c r="BB59" i="1" s="1"/>
  <c r="BF82" i="5"/>
  <c r="J34" i="5"/>
  <c r="AW59" i="1" s="1"/>
  <c r="F34" i="5"/>
  <c r="BA59" i="1"/>
  <c r="T82" i="5"/>
  <c r="T81" i="5"/>
  <c r="T80" i="5"/>
  <c r="R82" i="5"/>
  <c r="R81" i="5"/>
  <c r="R80" i="5" s="1"/>
  <c r="P82" i="5"/>
  <c r="P81" i="5"/>
  <c r="P80" i="5" s="1"/>
  <c r="AU59" i="1" s="1"/>
  <c r="BK82" i="5"/>
  <c r="BK81" i="5"/>
  <c r="J81" i="5"/>
  <c r="J60" i="5" s="1"/>
  <c r="BK80" i="5"/>
  <c r="J80" i="5"/>
  <c r="J59" i="5"/>
  <c r="J30" i="5"/>
  <c r="AG59" i="1" s="1"/>
  <c r="J82" i="5"/>
  <c r="BE82" i="5"/>
  <c r="J33" i="5" s="1"/>
  <c r="J77" i="5"/>
  <c r="J76" i="5"/>
  <c r="F76" i="5"/>
  <c r="F74" i="5"/>
  <c r="E72" i="5"/>
  <c r="J55" i="5"/>
  <c r="J54" i="5"/>
  <c r="F54" i="5"/>
  <c r="F52" i="5"/>
  <c r="E50" i="5"/>
  <c r="J18" i="5"/>
  <c r="E18" i="5"/>
  <c r="F77" i="5"/>
  <c r="F55" i="5"/>
  <c r="J17" i="5"/>
  <c r="J12" i="5"/>
  <c r="J52" i="5" s="1"/>
  <c r="J74" i="5"/>
  <c r="E7" i="5"/>
  <c r="E70" i="5"/>
  <c r="E48" i="5"/>
  <c r="J37" i="4"/>
  <c r="J36" i="4"/>
  <c r="AY58" i="1"/>
  <c r="J35" i="4"/>
  <c r="AX58" i="1"/>
  <c r="BI122" i="4"/>
  <c r="BH122" i="4"/>
  <c r="BG122" i="4"/>
  <c r="BF122" i="4"/>
  <c r="T122" i="4"/>
  <c r="T121" i="4"/>
  <c r="R122" i="4"/>
  <c r="R121" i="4"/>
  <c r="P122" i="4"/>
  <c r="P121" i="4"/>
  <c r="BK122" i="4"/>
  <c r="BK121" i="4"/>
  <c r="BK83" i="4" s="1"/>
  <c r="J83" i="4" s="1"/>
  <c r="J122" i="4"/>
  <c r="BE122" i="4"/>
  <c r="BI120" i="4"/>
  <c r="BH120" i="4"/>
  <c r="BG120" i="4"/>
  <c r="BF120" i="4"/>
  <c r="T120" i="4"/>
  <c r="R120" i="4"/>
  <c r="P120" i="4"/>
  <c r="BK120" i="4"/>
  <c r="J120" i="4"/>
  <c r="BE120" i="4"/>
  <c r="BI119" i="4"/>
  <c r="BH119" i="4"/>
  <c r="BG119" i="4"/>
  <c r="BF119" i="4"/>
  <c r="T119" i="4"/>
  <c r="R119" i="4"/>
  <c r="P119" i="4"/>
  <c r="BK119" i="4"/>
  <c r="J119" i="4"/>
  <c r="BE119" i="4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R112" i="4"/>
  <c r="P112" i="4"/>
  <c r="BK112" i="4"/>
  <c r="J112" i="4"/>
  <c r="BE112" i="4"/>
  <c r="BI111" i="4"/>
  <c r="BH111" i="4"/>
  <c r="BG111" i="4"/>
  <c r="BF111" i="4"/>
  <c r="T111" i="4"/>
  <c r="R111" i="4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R109" i="4"/>
  <c r="P109" i="4"/>
  <c r="BK109" i="4"/>
  <c r="J109" i="4"/>
  <c r="BE109" i="4"/>
  <c r="BI108" i="4"/>
  <c r="BH108" i="4"/>
  <c r="BG108" i="4"/>
  <c r="BF108" i="4"/>
  <c r="T108" i="4"/>
  <c r="R108" i="4"/>
  <c r="P108" i="4"/>
  <c r="BK108" i="4"/>
  <c r="J108" i="4"/>
  <c r="BE108" i="4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R99" i="4"/>
  <c r="P99" i="4"/>
  <c r="BK99" i="4"/>
  <c r="J99" i="4"/>
  <c r="BE99" i="4"/>
  <c r="F33" i="4" s="1"/>
  <c r="AZ58" i="1" s="1"/>
  <c r="BI98" i="4"/>
  <c r="BH98" i="4"/>
  <c r="BG98" i="4"/>
  <c r="BF98" i="4"/>
  <c r="T98" i="4"/>
  <c r="T97" i="4"/>
  <c r="R98" i="4"/>
  <c r="R97" i="4"/>
  <c r="P98" i="4"/>
  <c r="P97" i="4"/>
  <c r="BK98" i="4"/>
  <c r="BK97" i="4"/>
  <c r="J97" i="4"/>
  <c r="J98" i="4"/>
  <c r="BE98" i="4"/>
  <c r="J62" i="4"/>
  <c r="BI94" i="4"/>
  <c r="BH94" i="4"/>
  <c r="BG94" i="4"/>
  <c r="BF94" i="4"/>
  <c r="T94" i="4"/>
  <c r="R94" i="4"/>
  <c r="P94" i="4"/>
  <c r="BK94" i="4"/>
  <c r="J94" i="4"/>
  <c r="BE94" i="4"/>
  <c r="BI91" i="4"/>
  <c r="BH91" i="4"/>
  <c r="BG91" i="4"/>
  <c r="BF91" i="4"/>
  <c r="T91" i="4"/>
  <c r="R91" i="4"/>
  <c r="P91" i="4"/>
  <c r="BK91" i="4"/>
  <c r="J91" i="4"/>
  <c r="BE91" i="4"/>
  <c r="BI87" i="4"/>
  <c r="BH87" i="4"/>
  <c r="BG87" i="4"/>
  <c r="BF87" i="4"/>
  <c r="T87" i="4"/>
  <c r="R87" i="4"/>
  <c r="P87" i="4"/>
  <c r="BK87" i="4"/>
  <c r="J87" i="4"/>
  <c r="BE87" i="4"/>
  <c r="J33" i="4" s="1"/>
  <c r="AV58" i="1" s="1"/>
  <c r="AT58" i="1" s="1"/>
  <c r="BI86" i="4"/>
  <c r="F37" i="4"/>
  <c r="BD58" i="1" s="1"/>
  <c r="BH86" i="4"/>
  <c r="F36" i="4"/>
  <c r="BC58" i="1"/>
  <c r="BG86" i="4"/>
  <c r="F35" i="4"/>
  <c r="BB58" i="1"/>
  <c r="BF86" i="4"/>
  <c r="J34" i="4"/>
  <c r="AW58" i="1"/>
  <c r="F34" i="4"/>
  <c r="BA58" i="1" s="1"/>
  <c r="T86" i="4"/>
  <c r="T85" i="4"/>
  <c r="T84" i="4" s="1"/>
  <c r="T83" i="4" s="1"/>
  <c r="R86" i="4"/>
  <c r="R85" i="4"/>
  <c r="R84" i="4"/>
  <c r="R83" i="4"/>
  <c r="P86" i="4"/>
  <c r="P85" i="4"/>
  <c r="P84" i="4"/>
  <c r="P83" i="4" s="1"/>
  <c r="AU58" i="1" s="1"/>
  <c r="BK86" i="4"/>
  <c r="BK85" i="4"/>
  <c r="J85" i="4" s="1"/>
  <c r="J61" i="4" s="1"/>
  <c r="BK84" i="4"/>
  <c r="J84" i="4"/>
  <c r="J60" i="4" s="1"/>
  <c r="J86" i="4"/>
  <c r="BE86" i="4"/>
  <c r="J80" i="4"/>
  <c r="J79" i="4"/>
  <c r="F79" i="4"/>
  <c r="F77" i="4"/>
  <c r="E75" i="4"/>
  <c r="J55" i="4"/>
  <c r="J54" i="4"/>
  <c r="F54" i="4"/>
  <c r="F52" i="4"/>
  <c r="E50" i="4"/>
  <c r="J18" i="4"/>
  <c r="E18" i="4"/>
  <c r="F80" i="4"/>
  <c r="F55" i="4"/>
  <c r="J17" i="4"/>
  <c r="J12" i="4"/>
  <c r="J77" i="4" s="1"/>
  <c r="E7" i="4"/>
  <c r="E73" i="4"/>
  <c r="E48" i="4"/>
  <c r="J39" i="3"/>
  <c r="J38" i="3"/>
  <c r="AY57" i="1"/>
  <c r="J37" i="3"/>
  <c r="AX57" i="1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/>
  <c r="BI119" i="3"/>
  <c r="BH119" i="3"/>
  <c r="BG119" i="3"/>
  <c r="BF119" i="3"/>
  <c r="T119" i="3"/>
  <c r="R119" i="3"/>
  <c r="P119" i="3"/>
  <c r="BK119" i="3"/>
  <c r="J119" i="3"/>
  <c r="BE119" i="3"/>
  <c r="BI118" i="3"/>
  <c r="BH118" i="3"/>
  <c r="BG118" i="3"/>
  <c r="BF118" i="3"/>
  <c r="T118" i="3"/>
  <c r="R118" i="3"/>
  <c r="P118" i="3"/>
  <c r="BK118" i="3"/>
  <c r="J118" i="3"/>
  <c r="BE118" i="3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T102" i="3"/>
  <c r="R103" i="3"/>
  <c r="R102" i="3"/>
  <c r="P103" i="3"/>
  <c r="P102" i="3"/>
  <c r="BK103" i="3"/>
  <c r="BK102" i="3"/>
  <c r="J102" i="3" s="1"/>
  <c r="J68" i="3" s="1"/>
  <c r="J103" i="3"/>
  <c r="BE103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T99" i="3"/>
  <c r="R100" i="3"/>
  <c r="R99" i="3"/>
  <c r="P100" i="3"/>
  <c r="P99" i="3"/>
  <c r="BK100" i="3"/>
  <c r="BK99" i="3"/>
  <c r="J99" i="3"/>
  <c r="J100" i="3"/>
  <c r="BE100" i="3"/>
  <c r="J67" i="3"/>
  <c r="BI98" i="3"/>
  <c r="BH98" i="3"/>
  <c r="BG98" i="3"/>
  <c r="BF98" i="3"/>
  <c r="T98" i="3"/>
  <c r="T97" i="3"/>
  <c r="R98" i="3"/>
  <c r="R97" i="3"/>
  <c r="P98" i="3"/>
  <c r="P97" i="3"/>
  <c r="BK98" i="3"/>
  <c r="BK97" i="3"/>
  <c r="J97" i="3"/>
  <c r="J98" i="3"/>
  <c r="BE98" i="3"/>
  <c r="J66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J35" i="3" s="1"/>
  <c r="AV57" i="1" s="1"/>
  <c r="AT57" i="1" s="1"/>
  <c r="BI93" i="3"/>
  <c r="F39" i="3"/>
  <c r="BD57" i="1" s="1"/>
  <c r="BH93" i="3"/>
  <c r="F38" i="3"/>
  <c r="BC57" i="1" s="1"/>
  <c r="BG93" i="3"/>
  <c r="F37" i="3"/>
  <c r="BB57" i="1" s="1"/>
  <c r="BF93" i="3"/>
  <c r="J36" i="3"/>
  <c r="AW57" i="1"/>
  <c r="F36" i="3"/>
  <c r="BA57" i="1" s="1"/>
  <c r="T93" i="3"/>
  <c r="T92" i="3"/>
  <c r="T91" i="3" s="1"/>
  <c r="T90" i="3" s="1"/>
  <c r="R93" i="3"/>
  <c r="R92" i="3"/>
  <c r="R91" i="3" s="1"/>
  <c r="R90" i="3" s="1"/>
  <c r="P93" i="3"/>
  <c r="P92" i="3"/>
  <c r="P91" i="3" s="1"/>
  <c r="P90" i="3" s="1"/>
  <c r="AU57" i="1" s="1"/>
  <c r="BK93" i="3"/>
  <c r="BK92" i="3"/>
  <c r="J92" i="3" s="1"/>
  <c r="J65" i="3" s="1"/>
  <c r="BK91" i="3"/>
  <c r="J91" i="3" s="1"/>
  <c r="J64" i="3" s="1"/>
  <c r="J93" i="3"/>
  <c r="BE93" i="3"/>
  <c r="J87" i="3"/>
  <c r="J86" i="3"/>
  <c r="F86" i="3"/>
  <c r="F84" i="3"/>
  <c r="E82" i="3"/>
  <c r="J59" i="3"/>
  <c r="J58" i="3"/>
  <c r="F58" i="3"/>
  <c r="F56" i="3"/>
  <c r="E54" i="3"/>
  <c r="J20" i="3"/>
  <c r="E20" i="3"/>
  <c r="F87" i="3"/>
  <c r="F59" i="3"/>
  <c r="J19" i="3"/>
  <c r="J14" i="3"/>
  <c r="J56" i="3" s="1"/>
  <c r="J84" i="3"/>
  <c r="E7" i="3"/>
  <c r="E78" i="3"/>
  <c r="E50" i="3"/>
  <c r="J39" i="2"/>
  <c r="J38" i="2"/>
  <c r="AY56" i="1"/>
  <c r="J37" i="2"/>
  <c r="AX56" i="1"/>
  <c r="BI481" i="2"/>
  <c r="BH481" i="2"/>
  <c r="BG481" i="2"/>
  <c r="BF481" i="2"/>
  <c r="T481" i="2"/>
  <c r="R481" i="2"/>
  <c r="P481" i="2"/>
  <c r="BK481" i="2"/>
  <c r="J481" i="2"/>
  <c r="BE481" i="2"/>
  <c r="BI477" i="2"/>
  <c r="BH477" i="2"/>
  <c r="BG477" i="2"/>
  <c r="BF477" i="2"/>
  <c r="T477" i="2"/>
  <c r="R477" i="2"/>
  <c r="P477" i="2"/>
  <c r="BK477" i="2"/>
  <c r="J477" i="2"/>
  <c r="BE477" i="2"/>
  <c r="BI475" i="2"/>
  <c r="BH475" i="2"/>
  <c r="BG475" i="2"/>
  <c r="BF475" i="2"/>
  <c r="T475" i="2"/>
  <c r="R475" i="2"/>
  <c r="P475" i="2"/>
  <c r="BK475" i="2"/>
  <c r="J475" i="2"/>
  <c r="BE475" i="2"/>
  <c r="BI473" i="2"/>
  <c r="BH473" i="2"/>
  <c r="BG473" i="2"/>
  <c r="BF473" i="2"/>
  <c r="T473" i="2"/>
  <c r="R473" i="2"/>
  <c r="P473" i="2"/>
  <c r="BK473" i="2"/>
  <c r="J473" i="2"/>
  <c r="BE473" i="2"/>
  <c r="BI469" i="2"/>
  <c r="BH469" i="2"/>
  <c r="BG469" i="2"/>
  <c r="BF469" i="2"/>
  <c r="T469" i="2"/>
  <c r="R469" i="2"/>
  <c r="P469" i="2"/>
  <c r="BK469" i="2"/>
  <c r="J469" i="2"/>
  <c r="BE469" i="2"/>
  <c r="BI465" i="2"/>
  <c r="BH465" i="2"/>
  <c r="BG465" i="2"/>
  <c r="BF465" i="2"/>
  <c r="T465" i="2"/>
  <c r="R465" i="2"/>
  <c r="P465" i="2"/>
  <c r="BK465" i="2"/>
  <c r="J465" i="2"/>
  <c r="BE465" i="2"/>
  <c r="BI461" i="2"/>
  <c r="BH461" i="2"/>
  <c r="BG461" i="2"/>
  <c r="BF461" i="2"/>
  <c r="T461" i="2"/>
  <c r="R461" i="2"/>
  <c r="P461" i="2"/>
  <c r="BK461" i="2"/>
  <c r="J461" i="2"/>
  <c r="BE461" i="2"/>
  <c r="BI458" i="2"/>
  <c r="BH458" i="2"/>
  <c r="BG458" i="2"/>
  <c r="BF458" i="2"/>
  <c r="T458" i="2"/>
  <c r="R458" i="2"/>
  <c r="P458" i="2"/>
  <c r="BK458" i="2"/>
  <c r="J458" i="2"/>
  <c r="BE458" i="2"/>
  <c r="BI451" i="2"/>
  <c r="BH451" i="2"/>
  <c r="BG451" i="2"/>
  <c r="BF451" i="2"/>
  <c r="T451" i="2"/>
  <c r="R451" i="2"/>
  <c r="P451" i="2"/>
  <c r="BK451" i="2"/>
  <c r="J451" i="2"/>
  <c r="BE451" i="2"/>
  <c r="BI446" i="2"/>
  <c r="BH446" i="2"/>
  <c r="BG446" i="2"/>
  <c r="BF446" i="2"/>
  <c r="T446" i="2"/>
  <c r="R446" i="2"/>
  <c r="P446" i="2"/>
  <c r="BK446" i="2"/>
  <c r="J446" i="2"/>
  <c r="BE446" i="2"/>
  <c r="BI430" i="2"/>
  <c r="BH430" i="2"/>
  <c r="BG430" i="2"/>
  <c r="BF430" i="2"/>
  <c r="T430" i="2"/>
  <c r="R430" i="2"/>
  <c r="P430" i="2"/>
  <c r="BK430" i="2"/>
  <c r="J430" i="2"/>
  <c r="BE430" i="2"/>
  <c r="BI413" i="2"/>
  <c r="BH413" i="2"/>
  <c r="BG413" i="2"/>
  <c r="BF413" i="2"/>
  <c r="T413" i="2"/>
  <c r="R413" i="2"/>
  <c r="P413" i="2"/>
  <c r="BK413" i="2"/>
  <c r="J413" i="2"/>
  <c r="BE413" i="2"/>
  <c r="BI403" i="2"/>
  <c r="BH403" i="2"/>
  <c r="BG403" i="2"/>
  <c r="BF403" i="2"/>
  <c r="T403" i="2"/>
  <c r="R403" i="2"/>
  <c r="P403" i="2"/>
  <c r="BK403" i="2"/>
  <c r="J403" i="2"/>
  <c r="BE403" i="2"/>
  <c r="BI397" i="2"/>
  <c r="BH397" i="2"/>
  <c r="BG397" i="2"/>
  <c r="BF397" i="2"/>
  <c r="T397" i="2"/>
  <c r="T396" i="2"/>
  <c r="R397" i="2"/>
  <c r="R396" i="2"/>
  <c r="P397" i="2"/>
  <c r="P396" i="2"/>
  <c r="BK397" i="2"/>
  <c r="BK396" i="2"/>
  <c r="J396" i="2" s="1"/>
  <c r="J66" i="2" s="1"/>
  <c r="J397" i="2"/>
  <c r="BE397" i="2"/>
  <c r="BI391" i="2"/>
  <c r="BH391" i="2"/>
  <c r="BG391" i="2"/>
  <c r="BF391" i="2"/>
  <c r="T391" i="2"/>
  <c r="R391" i="2"/>
  <c r="P391" i="2"/>
  <c r="BK391" i="2"/>
  <c r="J391" i="2"/>
  <c r="BE391" i="2"/>
  <c r="BI389" i="2"/>
  <c r="BH389" i="2"/>
  <c r="BG389" i="2"/>
  <c r="BF389" i="2"/>
  <c r="T389" i="2"/>
  <c r="R389" i="2"/>
  <c r="P389" i="2"/>
  <c r="BK389" i="2"/>
  <c r="J389" i="2"/>
  <c r="BE389" i="2"/>
  <c r="BI377" i="2"/>
  <c r="BH377" i="2"/>
  <c r="BG377" i="2"/>
  <c r="BF377" i="2"/>
  <c r="T377" i="2"/>
  <c r="R377" i="2"/>
  <c r="P377" i="2"/>
  <c r="BK377" i="2"/>
  <c r="J377" i="2"/>
  <c r="BE377" i="2"/>
  <c r="BI375" i="2"/>
  <c r="BH375" i="2"/>
  <c r="BG375" i="2"/>
  <c r="BF375" i="2"/>
  <c r="T375" i="2"/>
  <c r="R375" i="2"/>
  <c r="P375" i="2"/>
  <c r="BK375" i="2"/>
  <c r="J375" i="2"/>
  <c r="BE375" i="2"/>
  <c r="BI370" i="2"/>
  <c r="BH370" i="2"/>
  <c r="BG370" i="2"/>
  <c r="BF370" i="2"/>
  <c r="T370" i="2"/>
  <c r="R370" i="2"/>
  <c r="P370" i="2"/>
  <c r="BK370" i="2"/>
  <c r="J370" i="2"/>
  <c r="BE370" i="2"/>
  <c r="BI366" i="2"/>
  <c r="BH366" i="2"/>
  <c r="BG366" i="2"/>
  <c r="BF366" i="2"/>
  <c r="T366" i="2"/>
  <c r="R366" i="2"/>
  <c r="P366" i="2"/>
  <c r="BK366" i="2"/>
  <c r="J366" i="2"/>
  <c r="BE366" i="2"/>
  <c r="BI364" i="2"/>
  <c r="BH364" i="2"/>
  <c r="BG364" i="2"/>
  <c r="BF364" i="2"/>
  <c r="T364" i="2"/>
  <c r="R364" i="2"/>
  <c r="P364" i="2"/>
  <c r="BK364" i="2"/>
  <c r="J364" i="2"/>
  <c r="BE364" i="2"/>
  <c r="BI362" i="2"/>
  <c r="BH362" i="2"/>
  <c r="BG362" i="2"/>
  <c r="BF362" i="2"/>
  <c r="T362" i="2"/>
  <c r="R362" i="2"/>
  <c r="P362" i="2"/>
  <c r="BK362" i="2"/>
  <c r="J362" i="2"/>
  <c r="BE362" i="2"/>
  <c r="BI359" i="2"/>
  <c r="BH359" i="2"/>
  <c r="BG359" i="2"/>
  <c r="BF359" i="2"/>
  <c r="T359" i="2"/>
  <c r="R359" i="2"/>
  <c r="P359" i="2"/>
  <c r="BK359" i="2"/>
  <c r="J359" i="2"/>
  <c r="BE359" i="2"/>
  <c r="BI358" i="2"/>
  <c r="BH358" i="2"/>
  <c r="BG358" i="2"/>
  <c r="BF358" i="2"/>
  <c r="T358" i="2"/>
  <c r="R358" i="2"/>
  <c r="P358" i="2"/>
  <c r="BK358" i="2"/>
  <c r="J358" i="2"/>
  <c r="BE358" i="2"/>
  <c r="BI357" i="2"/>
  <c r="BH357" i="2"/>
  <c r="BG357" i="2"/>
  <c r="BF357" i="2"/>
  <c r="T357" i="2"/>
  <c r="R357" i="2"/>
  <c r="P357" i="2"/>
  <c r="BK357" i="2"/>
  <c r="J357" i="2"/>
  <c r="BE357" i="2"/>
  <c r="BI356" i="2"/>
  <c r="BH356" i="2"/>
  <c r="BG356" i="2"/>
  <c r="BF356" i="2"/>
  <c r="T356" i="2"/>
  <c r="R356" i="2"/>
  <c r="P356" i="2"/>
  <c r="BK356" i="2"/>
  <c r="J356" i="2"/>
  <c r="BE356" i="2"/>
  <c r="BI355" i="2"/>
  <c r="BH355" i="2"/>
  <c r="BG355" i="2"/>
  <c r="BF355" i="2"/>
  <c r="T355" i="2"/>
  <c r="R355" i="2"/>
  <c r="P355" i="2"/>
  <c r="BK355" i="2"/>
  <c r="J355" i="2"/>
  <c r="BE355" i="2"/>
  <c r="BI354" i="2"/>
  <c r="BH354" i="2"/>
  <c r="BG354" i="2"/>
  <c r="BF354" i="2"/>
  <c r="T354" i="2"/>
  <c r="R354" i="2"/>
  <c r="P354" i="2"/>
  <c r="BK354" i="2"/>
  <c r="J354" i="2"/>
  <c r="BE354" i="2"/>
  <c r="BI353" i="2"/>
  <c r="BH353" i="2"/>
  <c r="BG353" i="2"/>
  <c r="BF353" i="2"/>
  <c r="T353" i="2"/>
  <c r="R353" i="2"/>
  <c r="P353" i="2"/>
  <c r="BK353" i="2"/>
  <c r="J353" i="2"/>
  <c r="BE353" i="2"/>
  <c r="BI352" i="2"/>
  <c r="BH352" i="2"/>
  <c r="BG352" i="2"/>
  <c r="BF352" i="2"/>
  <c r="T352" i="2"/>
  <c r="R352" i="2"/>
  <c r="P352" i="2"/>
  <c r="BK352" i="2"/>
  <c r="J352" i="2"/>
  <c r="BE352" i="2"/>
  <c r="BI350" i="2"/>
  <c r="BH350" i="2"/>
  <c r="BG350" i="2"/>
  <c r="BF350" i="2"/>
  <c r="T350" i="2"/>
  <c r="R350" i="2"/>
  <c r="P350" i="2"/>
  <c r="BK350" i="2"/>
  <c r="J350" i="2"/>
  <c r="BE350" i="2"/>
  <c r="BI346" i="2"/>
  <c r="BH346" i="2"/>
  <c r="BG346" i="2"/>
  <c r="BF346" i="2"/>
  <c r="T346" i="2"/>
  <c r="R346" i="2"/>
  <c r="P346" i="2"/>
  <c r="BK346" i="2"/>
  <c r="J346" i="2"/>
  <c r="BE346" i="2"/>
  <c r="BI344" i="2"/>
  <c r="BH344" i="2"/>
  <c r="BG344" i="2"/>
  <c r="BF344" i="2"/>
  <c r="T344" i="2"/>
  <c r="R344" i="2"/>
  <c r="P344" i="2"/>
  <c r="BK344" i="2"/>
  <c r="J344" i="2"/>
  <c r="BE344" i="2"/>
  <c r="BI342" i="2"/>
  <c r="BH342" i="2"/>
  <c r="BG342" i="2"/>
  <c r="BF342" i="2"/>
  <c r="T342" i="2"/>
  <c r="R342" i="2"/>
  <c r="P342" i="2"/>
  <c r="BK342" i="2"/>
  <c r="J342" i="2"/>
  <c r="BE342" i="2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/>
  <c r="BI337" i="2"/>
  <c r="BH337" i="2"/>
  <c r="BG337" i="2"/>
  <c r="BF337" i="2"/>
  <c r="T337" i="2"/>
  <c r="R337" i="2"/>
  <c r="P337" i="2"/>
  <c r="BK337" i="2"/>
  <c r="J337" i="2"/>
  <c r="BE337" i="2"/>
  <c r="BI335" i="2"/>
  <c r="BH335" i="2"/>
  <c r="BG335" i="2"/>
  <c r="BF335" i="2"/>
  <c r="T335" i="2"/>
  <c r="R335" i="2"/>
  <c r="P335" i="2"/>
  <c r="BK335" i="2"/>
  <c r="J335" i="2"/>
  <c r="BE335" i="2"/>
  <c r="BI333" i="2"/>
  <c r="BH333" i="2"/>
  <c r="BG333" i="2"/>
  <c r="BF333" i="2"/>
  <c r="T333" i="2"/>
  <c r="R333" i="2"/>
  <c r="P333" i="2"/>
  <c r="BK333" i="2"/>
  <c r="J333" i="2"/>
  <c r="BE333" i="2"/>
  <c r="BI332" i="2"/>
  <c r="BH332" i="2"/>
  <c r="BG332" i="2"/>
  <c r="BF332" i="2"/>
  <c r="T332" i="2"/>
  <c r="R332" i="2"/>
  <c r="P332" i="2"/>
  <c r="BK332" i="2"/>
  <c r="J332" i="2"/>
  <c r="BE332" i="2"/>
  <c r="BI330" i="2"/>
  <c r="BH330" i="2"/>
  <c r="BG330" i="2"/>
  <c r="BF330" i="2"/>
  <c r="T330" i="2"/>
  <c r="R330" i="2"/>
  <c r="P330" i="2"/>
  <c r="BK330" i="2"/>
  <c r="J330" i="2"/>
  <c r="BE330" i="2"/>
  <c r="BI329" i="2"/>
  <c r="BH329" i="2"/>
  <c r="BG329" i="2"/>
  <c r="BF329" i="2"/>
  <c r="T329" i="2"/>
  <c r="R329" i="2"/>
  <c r="P329" i="2"/>
  <c r="BK329" i="2"/>
  <c r="J329" i="2"/>
  <c r="BE329" i="2"/>
  <c r="BI328" i="2"/>
  <c r="BH328" i="2"/>
  <c r="BG328" i="2"/>
  <c r="BF328" i="2"/>
  <c r="T328" i="2"/>
  <c r="R328" i="2"/>
  <c r="P328" i="2"/>
  <c r="BK328" i="2"/>
  <c r="J328" i="2"/>
  <c r="BE328" i="2"/>
  <c r="BI327" i="2"/>
  <c r="BH327" i="2"/>
  <c r="BG327" i="2"/>
  <c r="BF327" i="2"/>
  <c r="T327" i="2"/>
  <c r="R327" i="2"/>
  <c r="P327" i="2"/>
  <c r="BK327" i="2"/>
  <c r="J327" i="2"/>
  <c r="BE327" i="2"/>
  <c r="BI326" i="2"/>
  <c r="BH326" i="2"/>
  <c r="BG326" i="2"/>
  <c r="BF326" i="2"/>
  <c r="T326" i="2"/>
  <c r="R326" i="2"/>
  <c r="P326" i="2"/>
  <c r="BK326" i="2"/>
  <c r="J326" i="2"/>
  <c r="BE326" i="2"/>
  <c r="BI325" i="2"/>
  <c r="BH325" i="2"/>
  <c r="BG325" i="2"/>
  <c r="BF325" i="2"/>
  <c r="T325" i="2"/>
  <c r="R325" i="2"/>
  <c r="P325" i="2"/>
  <c r="BK325" i="2"/>
  <c r="J325" i="2"/>
  <c r="BE325" i="2"/>
  <c r="BI324" i="2"/>
  <c r="BH324" i="2"/>
  <c r="BG324" i="2"/>
  <c r="BF324" i="2"/>
  <c r="T324" i="2"/>
  <c r="R324" i="2"/>
  <c r="P324" i="2"/>
  <c r="BK324" i="2"/>
  <c r="J324" i="2"/>
  <c r="BE324" i="2"/>
  <c r="BI322" i="2"/>
  <c r="BH322" i="2"/>
  <c r="BG322" i="2"/>
  <c r="BF322" i="2"/>
  <c r="T322" i="2"/>
  <c r="R322" i="2"/>
  <c r="P322" i="2"/>
  <c r="BK322" i="2"/>
  <c r="J322" i="2"/>
  <c r="BE322" i="2"/>
  <c r="BI320" i="2"/>
  <c r="BH320" i="2"/>
  <c r="BG320" i="2"/>
  <c r="BF320" i="2"/>
  <c r="T320" i="2"/>
  <c r="R320" i="2"/>
  <c r="P320" i="2"/>
  <c r="BK320" i="2"/>
  <c r="J320" i="2"/>
  <c r="BE320" i="2"/>
  <c r="BI318" i="2"/>
  <c r="BH318" i="2"/>
  <c r="BG318" i="2"/>
  <c r="BF318" i="2"/>
  <c r="T318" i="2"/>
  <c r="R318" i="2"/>
  <c r="P318" i="2"/>
  <c r="BK318" i="2"/>
  <c r="J318" i="2"/>
  <c r="BE318" i="2"/>
  <c r="BI315" i="2"/>
  <c r="BH315" i="2"/>
  <c r="BG315" i="2"/>
  <c r="BF315" i="2"/>
  <c r="T315" i="2"/>
  <c r="R315" i="2"/>
  <c r="P315" i="2"/>
  <c r="BK315" i="2"/>
  <c r="J315" i="2"/>
  <c r="BE315" i="2"/>
  <c r="BI312" i="2"/>
  <c r="BH312" i="2"/>
  <c r="BG312" i="2"/>
  <c r="BF312" i="2"/>
  <c r="T312" i="2"/>
  <c r="R312" i="2"/>
  <c r="P312" i="2"/>
  <c r="BK312" i="2"/>
  <c r="J312" i="2"/>
  <c r="BE312" i="2"/>
  <c r="BI311" i="2"/>
  <c r="BH311" i="2"/>
  <c r="BG311" i="2"/>
  <c r="BF311" i="2"/>
  <c r="T311" i="2"/>
  <c r="R311" i="2"/>
  <c r="P311" i="2"/>
  <c r="BK311" i="2"/>
  <c r="J311" i="2"/>
  <c r="BE311" i="2" s="1"/>
  <c r="BI310" i="2"/>
  <c r="BH310" i="2"/>
  <c r="BG310" i="2"/>
  <c r="BF310" i="2"/>
  <c r="T310" i="2"/>
  <c r="R310" i="2"/>
  <c r="P310" i="2"/>
  <c r="BK310" i="2"/>
  <c r="J310" i="2"/>
  <c r="BE310" i="2"/>
  <c r="BI309" i="2"/>
  <c r="BH309" i="2"/>
  <c r="BG309" i="2"/>
  <c r="BF309" i="2"/>
  <c r="T309" i="2"/>
  <c r="R309" i="2"/>
  <c r="P309" i="2"/>
  <c r="BK309" i="2"/>
  <c r="J309" i="2"/>
  <c r="BE309" i="2"/>
  <c r="BI308" i="2"/>
  <c r="BH308" i="2"/>
  <c r="BG308" i="2"/>
  <c r="BF308" i="2"/>
  <c r="T308" i="2"/>
  <c r="R308" i="2"/>
  <c r="P308" i="2"/>
  <c r="BK308" i="2"/>
  <c r="J308" i="2"/>
  <c r="BE308" i="2" s="1"/>
  <c r="BI307" i="2"/>
  <c r="BH307" i="2"/>
  <c r="BG307" i="2"/>
  <c r="BF307" i="2"/>
  <c r="T307" i="2"/>
  <c r="R307" i="2"/>
  <c r="P307" i="2"/>
  <c r="BK307" i="2"/>
  <c r="J307" i="2"/>
  <c r="BE307" i="2"/>
  <c r="BI306" i="2"/>
  <c r="BH306" i="2"/>
  <c r="BG306" i="2"/>
  <c r="BF306" i="2"/>
  <c r="T306" i="2"/>
  <c r="R306" i="2"/>
  <c r="P306" i="2"/>
  <c r="BK306" i="2"/>
  <c r="J306" i="2"/>
  <c r="BE306" i="2"/>
  <c r="BI304" i="2"/>
  <c r="BH304" i="2"/>
  <c r="BG304" i="2"/>
  <c r="BF304" i="2"/>
  <c r="T304" i="2"/>
  <c r="R304" i="2"/>
  <c r="P304" i="2"/>
  <c r="BK304" i="2"/>
  <c r="J304" i="2"/>
  <c r="BE304" i="2"/>
  <c r="BI303" i="2"/>
  <c r="BH303" i="2"/>
  <c r="BG303" i="2"/>
  <c r="BF303" i="2"/>
  <c r="T303" i="2"/>
  <c r="R303" i="2"/>
  <c r="P303" i="2"/>
  <c r="BK303" i="2"/>
  <c r="J303" i="2"/>
  <c r="BE303" i="2"/>
  <c r="BI302" i="2"/>
  <c r="BH302" i="2"/>
  <c r="BG302" i="2"/>
  <c r="BF302" i="2"/>
  <c r="T302" i="2"/>
  <c r="R302" i="2"/>
  <c r="P302" i="2"/>
  <c r="BK302" i="2"/>
  <c r="J302" i="2"/>
  <c r="BE302" i="2"/>
  <c r="BI301" i="2"/>
  <c r="BH301" i="2"/>
  <c r="BG301" i="2"/>
  <c r="BF301" i="2"/>
  <c r="T301" i="2"/>
  <c r="R301" i="2"/>
  <c r="P301" i="2"/>
  <c r="BK301" i="2"/>
  <c r="J301" i="2"/>
  <c r="BE301" i="2"/>
  <c r="BI300" i="2"/>
  <c r="BH300" i="2"/>
  <c r="BG300" i="2"/>
  <c r="BF300" i="2"/>
  <c r="T300" i="2"/>
  <c r="R300" i="2"/>
  <c r="P300" i="2"/>
  <c r="BK300" i="2"/>
  <c r="J300" i="2"/>
  <c r="BE300" i="2"/>
  <c r="BI299" i="2"/>
  <c r="BH299" i="2"/>
  <c r="BG299" i="2"/>
  <c r="BF299" i="2"/>
  <c r="T299" i="2"/>
  <c r="R299" i="2"/>
  <c r="P299" i="2"/>
  <c r="BK299" i="2"/>
  <c r="J299" i="2"/>
  <c r="BE299" i="2"/>
  <c r="BI298" i="2"/>
  <c r="BH298" i="2"/>
  <c r="BG298" i="2"/>
  <c r="BF298" i="2"/>
  <c r="T298" i="2"/>
  <c r="R298" i="2"/>
  <c r="P298" i="2"/>
  <c r="BK298" i="2"/>
  <c r="J298" i="2"/>
  <c r="BE298" i="2" s="1"/>
  <c r="BI297" i="2"/>
  <c r="BH297" i="2"/>
  <c r="BG297" i="2"/>
  <c r="BF297" i="2"/>
  <c r="T297" i="2"/>
  <c r="R297" i="2"/>
  <c r="P297" i="2"/>
  <c r="BK297" i="2"/>
  <c r="J297" i="2"/>
  <c r="BE297" i="2"/>
  <c r="BI295" i="2"/>
  <c r="BH295" i="2"/>
  <c r="BG295" i="2"/>
  <c r="BF295" i="2"/>
  <c r="T295" i="2"/>
  <c r="R295" i="2"/>
  <c r="P295" i="2"/>
  <c r="BK295" i="2"/>
  <c r="J295" i="2"/>
  <c r="BE295" i="2"/>
  <c r="BI289" i="2"/>
  <c r="BH289" i="2"/>
  <c r="BG289" i="2"/>
  <c r="BF289" i="2"/>
  <c r="T289" i="2"/>
  <c r="R289" i="2"/>
  <c r="P289" i="2"/>
  <c r="BK289" i="2"/>
  <c r="J289" i="2"/>
  <c r="BE289" i="2"/>
  <c r="BI287" i="2"/>
  <c r="BH287" i="2"/>
  <c r="BG287" i="2"/>
  <c r="F37" i="2" s="1"/>
  <c r="BB56" i="1" s="1"/>
  <c r="BB55" i="1" s="1"/>
  <c r="BF287" i="2"/>
  <c r="T287" i="2"/>
  <c r="T90" i="2" s="1"/>
  <c r="T89" i="2" s="1"/>
  <c r="T88" i="2" s="1"/>
  <c r="R287" i="2"/>
  <c r="P287" i="2"/>
  <c r="P90" i="2" s="1"/>
  <c r="P89" i="2" s="1"/>
  <c r="P88" i="2" s="1"/>
  <c r="AU56" i="1" s="1"/>
  <c r="BK287" i="2"/>
  <c r="J287" i="2"/>
  <c r="BE287" i="2" s="1"/>
  <c r="BI284" i="2"/>
  <c r="BH284" i="2"/>
  <c r="BG284" i="2"/>
  <c r="BF284" i="2"/>
  <c r="J36" i="2" s="1"/>
  <c r="AW56" i="1" s="1"/>
  <c r="T284" i="2"/>
  <c r="R284" i="2"/>
  <c r="P284" i="2"/>
  <c r="BK284" i="2"/>
  <c r="J284" i="2"/>
  <c r="BE284" i="2"/>
  <c r="BI283" i="2"/>
  <c r="BH283" i="2"/>
  <c r="BG283" i="2"/>
  <c r="BF283" i="2"/>
  <c r="T283" i="2"/>
  <c r="R283" i="2"/>
  <c r="P283" i="2"/>
  <c r="BK283" i="2"/>
  <c r="J283" i="2"/>
  <c r="BE283" i="2"/>
  <c r="BI281" i="2"/>
  <c r="BH281" i="2"/>
  <c r="BG281" i="2"/>
  <c r="BF281" i="2"/>
  <c r="T281" i="2"/>
  <c r="R281" i="2"/>
  <c r="P281" i="2"/>
  <c r="BK281" i="2"/>
  <c r="J281" i="2"/>
  <c r="BE281" i="2"/>
  <c r="BI274" i="2"/>
  <c r="BH274" i="2"/>
  <c r="BG274" i="2"/>
  <c r="BF274" i="2"/>
  <c r="T274" i="2"/>
  <c r="R274" i="2"/>
  <c r="P274" i="2"/>
  <c r="BK274" i="2"/>
  <c r="J274" i="2"/>
  <c r="BE274" i="2"/>
  <c r="BI268" i="2"/>
  <c r="BH268" i="2"/>
  <c r="BG268" i="2"/>
  <c r="BF268" i="2"/>
  <c r="T268" i="2"/>
  <c r="R268" i="2"/>
  <c r="P268" i="2"/>
  <c r="BK268" i="2"/>
  <c r="J268" i="2"/>
  <c r="BE268" i="2"/>
  <c r="BI265" i="2"/>
  <c r="BH265" i="2"/>
  <c r="BG265" i="2"/>
  <c r="BF265" i="2"/>
  <c r="T265" i="2"/>
  <c r="R265" i="2"/>
  <c r="P265" i="2"/>
  <c r="BK265" i="2"/>
  <c r="J265" i="2"/>
  <c r="BE265" i="2"/>
  <c r="BI259" i="2"/>
  <c r="BH259" i="2"/>
  <c r="BG259" i="2"/>
  <c r="BF259" i="2"/>
  <c r="T259" i="2"/>
  <c r="R259" i="2"/>
  <c r="P259" i="2"/>
  <c r="BK259" i="2"/>
  <c r="J259" i="2"/>
  <c r="BE259" i="2"/>
  <c r="BI243" i="2"/>
  <c r="BH243" i="2"/>
  <c r="BG243" i="2"/>
  <c r="BF243" i="2"/>
  <c r="T243" i="2"/>
  <c r="R243" i="2"/>
  <c r="P243" i="2"/>
  <c r="BK243" i="2"/>
  <c r="J243" i="2"/>
  <c r="BE243" i="2"/>
  <c r="BI232" i="2"/>
  <c r="BH232" i="2"/>
  <c r="BG232" i="2"/>
  <c r="BF232" i="2"/>
  <c r="T232" i="2"/>
  <c r="R232" i="2"/>
  <c r="P232" i="2"/>
  <c r="BK232" i="2"/>
  <c r="J232" i="2"/>
  <c r="BE232" i="2"/>
  <c r="BI227" i="2"/>
  <c r="BH227" i="2"/>
  <c r="BG227" i="2"/>
  <c r="BF227" i="2"/>
  <c r="T227" i="2"/>
  <c r="R227" i="2"/>
  <c r="P227" i="2"/>
  <c r="BK227" i="2"/>
  <c r="J227" i="2"/>
  <c r="BE227" i="2"/>
  <c r="BI213" i="2"/>
  <c r="BH213" i="2"/>
  <c r="BG213" i="2"/>
  <c r="BF213" i="2"/>
  <c r="T213" i="2"/>
  <c r="R213" i="2"/>
  <c r="P213" i="2"/>
  <c r="BK213" i="2"/>
  <c r="J213" i="2"/>
  <c r="BE213" i="2"/>
  <c r="BI208" i="2"/>
  <c r="BH208" i="2"/>
  <c r="BG208" i="2"/>
  <c r="BF208" i="2"/>
  <c r="T208" i="2"/>
  <c r="R208" i="2"/>
  <c r="P208" i="2"/>
  <c r="BK208" i="2"/>
  <c r="J208" i="2"/>
  <c r="BE208" i="2"/>
  <c r="BI201" i="2"/>
  <c r="BH201" i="2"/>
  <c r="BG201" i="2"/>
  <c r="BF201" i="2"/>
  <c r="T201" i="2"/>
  <c r="R201" i="2"/>
  <c r="P201" i="2"/>
  <c r="BK201" i="2"/>
  <c r="J201" i="2"/>
  <c r="BE201" i="2"/>
  <c r="BI195" i="2"/>
  <c r="BH195" i="2"/>
  <c r="BG195" i="2"/>
  <c r="BF195" i="2"/>
  <c r="T195" i="2"/>
  <c r="R195" i="2"/>
  <c r="P195" i="2"/>
  <c r="BK195" i="2"/>
  <c r="J195" i="2"/>
  <c r="BE195" i="2"/>
  <c r="BI189" i="2"/>
  <c r="BH189" i="2"/>
  <c r="BG189" i="2"/>
  <c r="BF189" i="2"/>
  <c r="T189" i="2"/>
  <c r="R189" i="2"/>
  <c r="P189" i="2"/>
  <c r="BK189" i="2"/>
  <c r="J189" i="2"/>
  <c r="BE189" i="2"/>
  <c r="BI185" i="2"/>
  <c r="BH185" i="2"/>
  <c r="BG185" i="2"/>
  <c r="BF185" i="2"/>
  <c r="T185" i="2"/>
  <c r="R185" i="2"/>
  <c r="P185" i="2"/>
  <c r="BK185" i="2"/>
  <c r="J185" i="2"/>
  <c r="BE185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/>
  <c r="BI167" i="2"/>
  <c r="BH167" i="2"/>
  <c r="BG167" i="2"/>
  <c r="BF167" i="2"/>
  <c r="T167" i="2"/>
  <c r="R167" i="2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J163" i="2"/>
  <c r="BE163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2" i="2"/>
  <c r="BH152" i="2"/>
  <c r="BG152" i="2"/>
  <c r="BF152" i="2"/>
  <c r="T152" i="2"/>
  <c r="R152" i="2"/>
  <c r="P152" i="2"/>
  <c r="BK152" i="2"/>
  <c r="J152" i="2"/>
  <c r="BE152" i="2"/>
  <c r="BI148" i="2"/>
  <c r="BH148" i="2"/>
  <c r="BG148" i="2"/>
  <c r="BF148" i="2"/>
  <c r="T148" i="2"/>
  <c r="R148" i="2"/>
  <c r="P148" i="2"/>
  <c r="BK148" i="2"/>
  <c r="J148" i="2"/>
  <c r="BE148" i="2"/>
  <c r="BI143" i="2"/>
  <c r="BH143" i="2"/>
  <c r="BG143" i="2"/>
  <c r="BF143" i="2"/>
  <c r="T143" i="2"/>
  <c r="R143" i="2"/>
  <c r="P143" i="2"/>
  <c r="BK143" i="2"/>
  <c r="J143" i="2"/>
  <c r="BE143" i="2"/>
  <c r="BI137" i="2"/>
  <c r="BH137" i="2"/>
  <c r="BG137" i="2"/>
  <c r="BF137" i="2"/>
  <c r="T137" i="2"/>
  <c r="R137" i="2"/>
  <c r="P137" i="2"/>
  <c r="BK137" i="2"/>
  <c r="J137" i="2"/>
  <c r="BE137" i="2"/>
  <c r="BI132" i="2"/>
  <c r="BH132" i="2"/>
  <c r="BG132" i="2"/>
  <c r="BF132" i="2"/>
  <c r="T132" i="2"/>
  <c r="R132" i="2"/>
  <c r="P132" i="2"/>
  <c r="BK132" i="2"/>
  <c r="J132" i="2"/>
  <c r="BE132" i="2"/>
  <c r="BI126" i="2"/>
  <c r="BH126" i="2"/>
  <c r="BG126" i="2"/>
  <c r="BF126" i="2"/>
  <c r="T126" i="2"/>
  <c r="R126" i="2"/>
  <c r="P126" i="2"/>
  <c r="BK126" i="2"/>
  <c r="J126" i="2"/>
  <c r="BE126" i="2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/>
  <c r="BI114" i="2"/>
  <c r="BH114" i="2"/>
  <c r="BG114" i="2"/>
  <c r="BF114" i="2"/>
  <c r="T114" i="2"/>
  <c r="R114" i="2"/>
  <c r="P114" i="2"/>
  <c r="BK114" i="2"/>
  <c r="J114" i="2"/>
  <c r="BE114" i="2"/>
  <c r="BI107" i="2"/>
  <c r="BH107" i="2"/>
  <c r="BG107" i="2"/>
  <c r="BF107" i="2"/>
  <c r="T107" i="2"/>
  <c r="R107" i="2"/>
  <c r="P107" i="2"/>
  <c r="BK107" i="2"/>
  <c r="J107" i="2"/>
  <c r="BE107" i="2"/>
  <c r="BI91" i="2"/>
  <c r="BH91" i="2"/>
  <c r="BG91" i="2"/>
  <c r="BF91" i="2"/>
  <c r="F36" i="2"/>
  <c r="BA56" i="1" s="1"/>
  <c r="BA55" i="1" s="1"/>
  <c r="T91" i="2"/>
  <c r="R91" i="2"/>
  <c r="P91" i="2"/>
  <c r="BK91" i="2"/>
  <c r="J91" i="2"/>
  <c r="BE91" i="2"/>
  <c r="J85" i="2"/>
  <c r="J84" i="2"/>
  <c r="F84" i="2"/>
  <c r="F82" i="2"/>
  <c r="E80" i="2"/>
  <c r="J59" i="2"/>
  <c r="J58" i="2"/>
  <c r="F58" i="2"/>
  <c r="F56" i="2"/>
  <c r="E54" i="2"/>
  <c r="J20" i="2"/>
  <c r="E20" i="2"/>
  <c r="F85" i="2"/>
  <c r="F59" i="2"/>
  <c r="J19" i="2"/>
  <c r="J14" i="2"/>
  <c r="J82" i="2"/>
  <c r="J56" i="2"/>
  <c r="E7" i="2"/>
  <c r="E76" i="2"/>
  <c r="E50" i="2"/>
  <c r="AS55" i="1"/>
  <c r="AS54" i="1"/>
  <c r="L50" i="1"/>
  <c r="AM50" i="1"/>
  <c r="AM49" i="1"/>
  <c r="L49" i="1"/>
  <c r="AM47" i="1"/>
  <c r="L47" i="1"/>
  <c r="L45" i="1"/>
  <c r="L44" i="1"/>
  <c r="R90" i="2" l="1"/>
  <c r="R89" i="2" s="1"/>
  <c r="R88" i="2" s="1"/>
  <c r="BK90" i="2"/>
  <c r="J90" i="2" s="1"/>
  <c r="J65" i="2" s="1"/>
  <c r="F38" i="2"/>
  <c r="BC56" i="1" s="1"/>
  <c r="BC55" i="1" s="1"/>
  <c r="J52" i="4"/>
  <c r="F39" i="2"/>
  <c r="BD56" i="1" s="1"/>
  <c r="BD55" i="1" s="1"/>
  <c r="BD54" i="1" s="1"/>
  <c r="W33" i="1" s="1"/>
  <c r="J35" i="2"/>
  <c r="AV56" i="1" s="1"/>
  <c r="AT56" i="1" s="1"/>
  <c r="F35" i="2"/>
  <c r="AZ56" i="1" s="1"/>
  <c r="J59" i="4"/>
  <c r="J30" i="4"/>
  <c r="BA54" i="1"/>
  <c r="AW55" i="1"/>
  <c r="BB54" i="1"/>
  <c r="AX55" i="1"/>
  <c r="J39" i="5"/>
  <c r="AV59" i="1"/>
  <c r="AT59" i="1" s="1"/>
  <c r="AN59" i="1"/>
  <c r="AU55" i="1"/>
  <c r="AU54" i="1" s="1"/>
  <c r="J121" i="4"/>
  <c r="J63" i="4" s="1"/>
  <c r="F35" i="3"/>
  <c r="AZ57" i="1" s="1"/>
  <c r="BK90" i="3"/>
  <c r="J90" i="3" s="1"/>
  <c r="BK89" i="2" l="1"/>
  <c r="BK88" i="2" s="1"/>
  <c r="J88" i="2" s="1"/>
  <c r="AZ55" i="1"/>
  <c r="AZ54" i="1" s="1"/>
  <c r="BC54" i="1"/>
  <c r="AY55" i="1"/>
  <c r="W31" i="1"/>
  <c r="AX54" i="1"/>
  <c r="W30" i="1"/>
  <c r="AW54" i="1"/>
  <c r="AK30" i="1" s="1"/>
  <c r="J63" i="3"/>
  <c r="J32" i="3"/>
  <c r="J39" i="4"/>
  <c r="AG58" i="1"/>
  <c r="AN58" i="1" s="1"/>
  <c r="J89" i="2" l="1"/>
  <c r="J64" i="2" s="1"/>
  <c r="AV55" i="1"/>
  <c r="AT55" i="1" s="1"/>
  <c r="J63" i="2"/>
  <c r="J32" i="2"/>
  <c r="AG57" i="1"/>
  <c r="AN57" i="1" s="1"/>
  <c r="J41" i="3"/>
  <c r="W32" i="1"/>
  <c r="AY54" i="1"/>
  <c r="AV54" i="1"/>
  <c r="W29" i="1"/>
  <c r="AG56" i="1" l="1"/>
  <c r="AN56" i="1" s="1"/>
  <c r="J41" i="2"/>
  <c r="AT54" i="1"/>
  <c r="AK29" i="1"/>
  <c r="AG55" i="1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<sst xmlns="http://schemas.openxmlformats.org/spreadsheetml/2006/main" count="6100" uniqueCount="1025">
  <si>
    <t>Export Komplet</t>
  </si>
  <si>
    <t/>
  </si>
  <si>
    <t>2.0</t>
  </si>
  <si>
    <t>ZAMOK</t>
  </si>
  <si>
    <t>False</t>
  </si>
  <si>
    <t>{55eac03d-6caf-4024-a24b-f7c44a94e30c}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</si>
  <si>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</si>
  <si>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</si>
  <si>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</si>
  <si>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</si>
  <si>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</si>
  <si>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</si>
  <si>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</si>
  <si>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</si>
  <si>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ZPD04/2019_K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</si>
  <si>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</si>
  <si>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0,1</t>
  </si>
  <si>
    <t>Stavba:</t>
  </si>
  <si>
    <t>Oprava výhybek č. 10a/b a č. 11a/b v ŽST Moravské Bránice_K</t>
  </si>
  <si>
    <t>1</t>
  </si>
  <si>
    <t>KSO:</t>
  </si>
  <si>
    <t>CC-CZ:</t>
  </si>
  <si>
    <t>Místo:</t>
  </si>
  <si>
    <t>ŽST Moravské Bránice</t>
  </si>
  <si>
    <t>Datum:</t>
  </si>
  <si>
    <t>10</t>
  </si>
  <si>
    <t>Zadavatel:</t>
  </si>
  <si>
    <t>IČ:</t>
  </si>
  <si>
    <t>70994234</t>
  </si>
  <si>
    <t>Správa železniční dopravní cesty,státní organizace</t>
  </si>
  <si>
    <t>DIČ:</t>
  </si>
  <si>
    <t>CZ70994234</t>
  </si>
  <si>
    <t>Uchazeč:</t>
  </si>
  <si>
    <t>Vyplň údaj</t>
  </si>
  <si>
    <t>Projektant:</t>
  </si>
  <si>
    <t>25284252</t>
  </si>
  <si>
    <t>DMC Havlíčkův Brod, s.r.o.</t>
  </si>
  <si>
    <t>CZ25284252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</si>
  <si>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</si>
  <si>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</si>
  <si>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</si>
  <si>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</si>
  <si>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</si>
  <si>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</si>
  <si>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</si>
  <si>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</si>
  <si>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</si>
  <si>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</si>
  <si>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</si>
  <si>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</si>
  <si>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</si>
  <si>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</si>
  <si>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</si>
  <si>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</si>
  <si>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</si>
  <si>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</si>
  <si>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</si>
  <si>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</si>
  <si>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</si>
  <si>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</si>
  <si>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</si>
  <si>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</si>
  <si>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</si>
  <si>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</si>
  <si>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</si>
  <si>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</si>
  <si>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</si>
  <si>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</si>
  <si>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</si>
  <si>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</si>
  <si>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</si>
  <si>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</si>
  <si>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</si>
  <si>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</si>
  <si>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</si>
  <si>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</si>
  <si>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</si>
  <si>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</si>
  <si>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</si>
  <si>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</si>
  <si>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Železniční svršek a spodek</t>
  </si>
  <si>
    <t>STA</t>
  </si>
  <si>
    <t>{fed63649-b545-4fd5-ac44-3d14a054150e}</t>
  </si>
  <si>
    <t>2</t>
  </si>
  <si>
    <t>/</t>
  </si>
  <si>
    <t>SO 01.1</t>
  </si>
  <si>
    <t>Koleje a výhybky</t>
  </si>
  <si>
    <t>Soupis</t>
  </si>
  <si>
    <t>{f52acb0c-3f87-4355-9f76-28b38211cfa0}</t>
  </si>
  <si>
    <t>SO 01.2</t>
  </si>
  <si>
    <t>EOV</t>
  </si>
  <si>
    <t>{68ed4cfb-1a52-4c1e-bd1e-34634e7d06cd}</t>
  </si>
  <si>
    <t>PS 01</t>
  </si>
  <si>
    <t>Zabezpečovací zařízení</t>
  </si>
  <si>
    <t>{0c99df6f-8773-4701-bcb8-2db6fb8ab7c4}</t>
  </si>
  <si>
    <t>VRN</t>
  </si>
  <si>
    <t>Vedlejší rozpočtové náklady</t>
  </si>
  <si>
    <t>{b3c11ee1-ac73-48a2-9bbc-9adc550e8781}</t>
  </si>
  <si>
    <t>KRYCÍ LIST SOUPISU PRACÍ</t>
  </si>
  <si>
    <t>Objekt:</t>
  </si>
  <si>
    <t>SO 01 - Železniční svršek a spodek</t>
  </si>
  <si>
    <t>Soupis:</t>
  </si>
  <si>
    <t>SO 01.1 - Koleje a výhybky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</si>
  <si>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</si>
  <si>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</si>
  <si>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</si>
  <si>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</si>
  <si>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</si>
  <si>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</si>
  <si>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</si>
  <si>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</si>
  <si>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</si>
  <si>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</si>
  <si>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</si>
  <si>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</si>
  <si>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</si>
  <si>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</si>
  <si>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</si>
  <si>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</si>
  <si>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</si>
  <si>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</si>
  <si>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</si>
  <si>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</si>
  <si>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</si>
  <si>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</si>
  <si>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</si>
  <si>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</si>
  <si>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</si>
  <si>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</si>
  <si>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</si>
  <si>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</si>
  <si>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</si>
  <si>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</si>
  <si>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2019</t>
  </si>
  <si>
    <t>4</t>
  </si>
  <si>
    <t>1152220213</t>
  </si>
  <si>
    <t>P</t>
  </si>
  <si>
    <t>Poznámka k položce:_x000D_
Kilometr koleje=km</t>
  </si>
  <si>
    <t>VV</t>
  </si>
  <si>
    <t>Kolej č.1</t>
  </si>
  <si>
    <t>"Nová část" (131,580696-131,554071)</t>
  </si>
  <si>
    <t>"Propracování" 131,750-131,580696</t>
  </si>
  <si>
    <t>Kolej č.2</t>
  </si>
  <si>
    <t>"Nová část" (131,583913-131,554071)</t>
  </si>
  <si>
    <t>"Propracování" 131,687995-131,583913</t>
  </si>
  <si>
    <t>Kolej č.3</t>
  </si>
  <si>
    <t>"Nová část" 0,0013</t>
  </si>
  <si>
    <t>Kolej č.4</t>
  </si>
  <si>
    <t>"Nová část" (131,570959-131,554070)</t>
  </si>
  <si>
    <t>"Propracování" 131,668213-131,603620</t>
  </si>
  <si>
    <t>Kolej č.6</t>
  </si>
  <si>
    <t>"Propracování" 131,657759-131,603523</t>
  </si>
  <si>
    <t>Součet</t>
  </si>
  <si>
    <t>5901005020</t>
  </si>
  <si>
    <t>Měření geometrických parametrů měřícím vozíkem ve výhybce</t>
  </si>
  <si>
    <t>m</t>
  </si>
  <si>
    <t>-1309144699</t>
  </si>
  <si>
    <t>Poznámka k položce:_x000D_
Metr rozvinuté délky výhybky=m</t>
  </si>
  <si>
    <t>"Výhybky č. 8, 9" 48,2*2</t>
  </si>
  <si>
    <t>"Výhybka č. 10, 11" 53,1*2</t>
  </si>
  <si>
    <t>"Výhybky č. 12, 13" 30,32*2</t>
  </si>
  <si>
    <t>"DKS" 92,34</t>
  </si>
  <si>
    <t>3</t>
  </si>
  <si>
    <t>5905023030</t>
  </si>
  <si>
    <t>Úprava povrchu stezky rozprostřením štěrkodrtě přes 5 do 10 cm</t>
  </si>
  <si>
    <t>m2</t>
  </si>
  <si>
    <t>2041757507</t>
  </si>
  <si>
    <t>"Mezi kol 1-2" (12+122)*1,25</t>
  </si>
  <si>
    <t>"Kol.č. 1, 3 vně" 101*0,4</t>
  </si>
  <si>
    <t>"Kol.č. 2, 4 vně" 184*0,4</t>
  </si>
  <si>
    <t>"Mezi kol. 1-3" 13*1,25</t>
  </si>
  <si>
    <t>"Mezi kol. 2-4" 84*1,25</t>
  </si>
  <si>
    <t>"Mezi kol. 4-6" 29*1,25</t>
  </si>
  <si>
    <t>M</t>
  </si>
  <si>
    <t>5955101025</t>
  </si>
  <si>
    <t>Kamenivo drcené drť frakce 4/8</t>
  </si>
  <si>
    <t>t</t>
  </si>
  <si>
    <t>8</t>
  </si>
  <si>
    <t>-1431136995</t>
  </si>
  <si>
    <t>439*0,1/2*1,8</t>
  </si>
  <si>
    <t>5955101030</t>
  </si>
  <si>
    <t>Kamenivo drcené drť frakce 8/16</t>
  </si>
  <si>
    <t>1148306538</t>
  </si>
  <si>
    <t>6</t>
  </si>
  <si>
    <t>5905055010</t>
  </si>
  <si>
    <t>Odstranění stávajícího kolejového lože odtěžením v koleji</t>
  </si>
  <si>
    <t>m3</t>
  </si>
  <si>
    <t>-1852910838</t>
  </si>
  <si>
    <t>"KV11-ZV9" 1,34*1,7</t>
  </si>
  <si>
    <t>"Kol.č. 1" 26,625*1,7</t>
  </si>
  <si>
    <t>"Kol.č. 2" 29,842*1,7</t>
  </si>
  <si>
    <t>"Kol.č.4" 16,889*1,7</t>
  </si>
  <si>
    <t>7</t>
  </si>
  <si>
    <t>5905055020</t>
  </si>
  <si>
    <t>Odstranění stávajícího kolejového lože odtěžením ve výhybce</t>
  </si>
  <si>
    <t>-2062589528</t>
  </si>
  <si>
    <t>"Výhybky 10, 11" 66*2</t>
  </si>
  <si>
    <t>"Výhybky 12, 13" 45*2</t>
  </si>
  <si>
    <t>"DKS" 98</t>
  </si>
  <si>
    <t>5905060010</t>
  </si>
  <si>
    <t>Zřízení nového kolejového lože v koleji</t>
  </si>
  <si>
    <t>-864133801</t>
  </si>
  <si>
    <t>"KV11-ZV9" 1,34*2,11</t>
  </si>
  <si>
    <t>"Kol.č. 1" 26,625*2,11</t>
  </si>
  <si>
    <t>"Kol.č. 2" 29,842*2,11</t>
  </si>
  <si>
    <t>"Kol.č. 4" 16,889*1,69</t>
  </si>
  <si>
    <t>9</t>
  </si>
  <si>
    <t>5905060020</t>
  </si>
  <si>
    <t>Zřízení nového kolejového lože ve výhybce</t>
  </si>
  <si>
    <t>-1882627825</t>
  </si>
  <si>
    <t>"Výhybky 10, 11" 61*2</t>
  </si>
  <si>
    <t>"Výhybky 12, 13" 49*2</t>
  </si>
  <si>
    <t>"DKS" 97,5</t>
  </si>
  <si>
    <t>5955101000</t>
  </si>
  <si>
    <t>Kamenivo drcené štěrk frakce 31,5/63 třídy BI</t>
  </si>
  <si>
    <t>-218300011</t>
  </si>
  <si>
    <t>"Nové kolejové lože" (150,515+317,5)*1,85</t>
  </si>
  <si>
    <t>"Doplnění kolejového lože" (117,665+28,92)*1,85</t>
  </si>
  <si>
    <t>11</t>
  </si>
  <si>
    <t>5905105030</t>
  </si>
  <si>
    <t>Doplnění KL kamenivem souvisle strojně v koleji</t>
  </si>
  <si>
    <t>-801575179</t>
  </si>
  <si>
    <t>"Kolej č.1" (131,750-131,580696)*1000*0,3</t>
  </si>
  <si>
    <t>"Kolej č.2" (131,687995-131,583913)*1000*0,3</t>
  </si>
  <si>
    <t>"Kolej č.4" (131,668213-131,603620)*1000*0,3</t>
  </si>
  <si>
    <t>"Kolej č.6" (131,657759-131,603523)*1000*0,3</t>
  </si>
  <si>
    <t>12</t>
  </si>
  <si>
    <t>5905105040</t>
  </si>
  <si>
    <t>Doplnění KL kamenivem souvisle strojně ve výhybce</t>
  </si>
  <si>
    <t>-231588612</t>
  </si>
  <si>
    <t>"Výhybky č. 8, 9" 48,2*2*0,3</t>
  </si>
  <si>
    <t>13</t>
  </si>
  <si>
    <t>5906025120</t>
  </si>
  <si>
    <t>Výměna pražců po vyjmutí KR pražce betonové příčné vystrojené</t>
  </si>
  <si>
    <t>kus</t>
  </si>
  <si>
    <t>-808723335</t>
  </si>
  <si>
    <t>Poznámka k položce:_x000D_
Pražec=kus</t>
  </si>
  <si>
    <t>"Výhybkové pražce před ZV 12 a 13" 6+6</t>
  </si>
  <si>
    <t>14</t>
  </si>
  <si>
    <t>5906130090</t>
  </si>
  <si>
    <t>Montáž kolejového roštu v ose koleje pražce dřevěné nevystrojené tv. S49 rozdělení "u"</t>
  </si>
  <si>
    <t>1523813065</t>
  </si>
  <si>
    <t>"Kol.č. 4 s odečtením výhybkových pražců" (16,889-3,6)/1000</t>
  </si>
  <si>
    <t>5956101000</t>
  </si>
  <si>
    <t>Pražec dřevěný příčný nevystrojený dub 2600x260x160 mm</t>
  </si>
  <si>
    <t>-764282386</t>
  </si>
  <si>
    <t>"Kol.č. 4" 22</t>
  </si>
  <si>
    <t>16</t>
  </si>
  <si>
    <t>5958128010</t>
  </si>
  <si>
    <t>Komplety ŽS 4 (šroub RS 1, matice M 24, podložka Fe6, svěrka ŽS4)</t>
  </si>
  <si>
    <t>1481958389</t>
  </si>
  <si>
    <t>"Kol.č. 4" 22*4</t>
  </si>
  <si>
    <t>"Zaokrouhlení" 944</t>
  </si>
  <si>
    <t>17</t>
  </si>
  <si>
    <t>5958140005</t>
  </si>
  <si>
    <t>Podkladnice žebrová tv. S4pl</t>
  </si>
  <si>
    <t>-392456253</t>
  </si>
  <si>
    <t>"Kol.č. 4" 22*2</t>
  </si>
  <si>
    <t>18</t>
  </si>
  <si>
    <t>5958158070</t>
  </si>
  <si>
    <t>Podložka polyetylenová pod podkladnici 380/160/2 (S4, R4)</t>
  </si>
  <si>
    <t>541302768</t>
  </si>
  <si>
    <t>19</t>
  </si>
  <si>
    <t>5958158005</t>
  </si>
  <si>
    <t>Podložka pryžová pod patu kolejnice S49  183/126/6</t>
  </si>
  <si>
    <t>1580650169</t>
  </si>
  <si>
    <t>Mezisoučet</t>
  </si>
  <si>
    <t>"Zaokrouhlení" 472</t>
  </si>
  <si>
    <t>20</t>
  </si>
  <si>
    <t>5958134075</t>
  </si>
  <si>
    <t>Součásti upevňovací vrtule R1(145)</t>
  </si>
  <si>
    <t>1131338003</t>
  </si>
  <si>
    <t>"Kol.č. 4" 22*8</t>
  </si>
  <si>
    <t>5958134040</t>
  </si>
  <si>
    <t>Součásti upevňovací kroužek pružný dvojitý Fe 6</t>
  </si>
  <si>
    <t>-1585409628</t>
  </si>
  <si>
    <t>22</t>
  </si>
  <si>
    <t>5906130400</t>
  </si>
  <si>
    <t>Montáž kolejového roštu v ose koleje pražce betonové vystrojené tv. S49 rozdělení "u"</t>
  </si>
  <si>
    <t>-1189613151</t>
  </si>
  <si>
    <t>"KV11-ZV9" 1,34/1000</t>
  </si>
  <si>
    <t>"Kol.č. 1" 26,625/1000</t>
  </si>
  <si>
    <t>"Kol.č. 2" 29,842/1000</t>
  </si>
  <si>
    <t>"Kolč. 4 - výhybkové pražce" 3,6/1000</t>
  </si>
  <si>
    <t>23</t>
  </si>
  <si>
    <t>5956140030</t>
  </si>
  <si>
    <t>Pražec betonový příčný vystrojený včetně kompletů tv. B 91S/2 (S)</t>
  </si>
  <si>
    <t>-694042778</t>
  </si>
  <si>
    <t>"Kol.č. 1" 38</t>
  </si>
  <si>
    <t>"Kol.č. 2" 40</t>
  </si>
  <si>
    <t>24</t>
  </si>
  <si>
    <t>5957110030</t>
  </si>
  <si>
    <t>Kolejnice tv. 49 E 1, třídy R260</t>
  </si>
  <si>
    <t>-815785505</t>
  </si>
  <si>
    <t>"KV11-ZV9" 2*3</t>
  </si>
  <si>
    <t>"Kol.č. 1" 2*25</t>
  </si>
  <si>
    <t>"Kol.č. 2" 2*25</t>
  </si>
  <si>
    <t>"Kol.č. 4" 2*17</t>
  </si>
  <si>
    <t>25</t>
  </si>
  <si>
    <t>5906135080</t>
  </si>
  <si>
    <t>Demontáž kolejového roštu koleje na úložišti pražce dřevěné tv. S49 rozdělení "d"</t>
  </si>
  <si>
    <t>-1623388152</t>
  </si>
  <si>
    <t>"Kol.č.4" 16,9/1000</t>
  </si>
  <si>
    <t>26</t>
  </si>
  <si>
    <t>5907015045</t>
  </si>
  <si>
    <t>Ojedinělá výměna kolejnic stávající upevnění tv. S49 rozdělení "u"</t>
  </si>
  <si>
    <t>-1903624536</t>
  </si>
  <si>
    <t>Poznámka k položce:_x000D_
Metr kolejnice=m</t>
  </si>
  <si>
    <t>Vložky</t>
  </si>
  <si>
    <t>"Kol.č. 1-za KV 11 a po vyřezání spojkových komor" (31-26,625)*2+6*2</t>
  </si>
  <si>
    <t>"Kol.č. 2-za KV 10 a po vyřezání spojkových komor" (31-29,842)*2+6*2</t>
  </si>
  <si>
    <t>"KV11-ZV9" (3-1,34)*2</t>
  </si>
  <si>
    <t>27</t>
  </si>
  <si>
    <t>5907040030</t>
  </si>
  <si>
    <t>Posun kolejnic před svařováním tv. S49</t>
  </si>
  <si>
    <t>-1452493777</t>
  </si>
  <si>
    <t>"Kol.č. 1" (131654,071-131580,696)*2</t>
  </si>
  <si>
    <t>"Kol.č. 2" (131654,071-131583,913)*2</t>
  </si>
  <si>
    <t>28</t>
  </si>
  <si>
    <t>5907050120</t>
  </si>
  <si>
    <t>Dělení kolejnic kyslíkem tv. S49</t>
  </si>
  <si>
    <t>1961064534</t>
  </si>
  <si>
    <t>Poznámka k položce:_x000D_
Řez=kus</t>
  </si>
  <si>
    <t>Vyřezání spojkových komor</t>
  </si>
  <si>
    <t>"Kol.č. 1" (131654,071-131580,696)*2/25*2+2</t>
  </si>
  <si>
    <t>"Kol.č. 2" (131654,071-131583,913)*2/25*2+2</t>
  </si>
  <si>
    <t>"Zaokrouhlení" 28</t>
  </si>
  <si>
    <t>"Zkrácení výhybky č.9" 4</t>
  </si>
  <si>
    <t>Demontáže</t>
  </si>
  <si>
    <t>"Výhybky" 2*14+2*28</t>
  </si>
  <si>
    <t>"Koleje" 6+6+2+2</t>
  </si>
  <si>
    <t>29</t>
  </si>
  <si>
    <t>5908050010</t>
  </si>
  <si>
    <t>Výměna upevnění podkladnicového komplety a pryžová podložka</t>
  </si>
  <si>
    <t>úl.pl.</t>
  </si>
  <si>
    <t>-2089216192</t>
  </si>
  <si>
    <t>"Kol.č. 1" (131654,071-131580,696)*1,64*2</t>
  </si>
  <si>
    <t>"Kol.č. 2" (131654,071-131583,913)*1,64*2</t>
  </si>
  <si>
    <t>30</t>
  </si>
  <si>
    <t>5909030020</t>
  </si>
  <si>
    <t>Následná úprava GPK koleje směrové a výškové uspořádání pražce betonové</t>
  </si>
  <si>
    <t>468817558</t>
  </si>
  <si>
    <t>31</t>
  </si>
  <si>
    <t>5909032020</t>
  </si>
  <si>
    <t>Přesná úprava GPK koleje směrové a výškové uspořádání pražce betonové</t>
  </si>
  <si>
    <t>1601164406</t>
  </si>
  <si>
    <t>"Nová část" (131,580696-131,554071)*2</t>
  </si>
  <si>
    <t>"Nová část" (131,583913-131,554071)*2</t>
  </si>
  <si>
    <t>"Nová část" 0,0013*2</t>
  </si>
  <si>
    <t>"Nová část" (131,570959-131,554070)*2</t>
  </si>
  <si>
    <t>32</t>
  </si>
  <si>
    <t>5909040020</t>
  </si>
  <si>
    <t>Následná úprava GPK výhybky směrové a výškové uspořádání pražce betonové</t>
  </si>
  <si>
    <t>-565929892</t>
  </si>
  <si>
    <t>Poznámka k položce:_x000D_
Rozvinutá délka výhybky=m</t>
  </si>
  <si>
    <t>33</t>
  </si>
  <si>
    <t>5909042010</t>
  </si>
  <si>
    <t>Přesná úprava GPK výhybky směrové a výškové uspořádání pražce dřevěné nebo ocelové</t>
  </si>
  <si>
    <t>1259479548</t>
  </si>
  <si>
    <t>34</t>
  </si>
  <si>
    <t>5909042020</t>
  </si>
  <si>
    <t>Přesná úprava GPK výhybky směrové a výškové uspořádání pražce betonové</t>
  </si>
  <si>
    <t>144661253</t>
  </si>
  <si>
    <t>"Výhybka č. 10, 11" 53,1*2*2</t>
  </si>
  <si>
    <t>"Výhybky č. 12, 13" 30,32*2*2</t>
  </si>
  <si>
    <t>"DKS" 92,34*2</t>
  </si>
  <si>
    <t>35</t>
  </si>
  <si>
    <t>5910020030</t>
  </si>
  <si>
    <t>Svařování kolejnic termitem plný předehřev standardní spára svar sériový tv. S49</t>
  </si>
  <si>
    <t>svar</t>
  </si>
  <si>
    <t>-1552476186</t>
  </si>
  <si>
    <t>"výhybky č. 12, 13" 6*2</t>
  </si>
  <si>
    <t>"výhybky č. 10, 11" 8*2</t>
  </si>
  <si>
    <t>"DKS" 32</t>
  </si>
  <si>
    <t>"kolej č. 1 km 131,554071-131,654071" 10</t>
  </si>
  <si>
    <t>"kolej č. 2 km 131,554071-131,654071" 10</t>
  </si>
  <si>
    <t>36</t>
  </si>
  <si>
    <t>5910025030</t>
  </si>
  <si>
    <t>Svařování kolejnic elektrickým obloukem svar sériový tv. S49</t>
  </si>
  <si>
    <t>-2052657388</t>
  </si>
  <si>
    <t>"výhybky č. 10, 11" 12*2</t>
  </si>
  <si>
    <t>37</t>
  </si>
  <si>
    <t>5910035030</t>
  </si>
  <si>
    <t>Dosažení dovolené upínací teploty v BK prodloužením kolejnicového pásu v koleji tv. S49</t>
  </si>
  <si>
    <t>-1173428387</t>
  </si>
  <si>
    <t>38</t>
  </si>
  <si>
    <t>5910040030</t>
  </si>
  <si>
    <t>Umožnění volné dilatace kolejnice demontáž upevňovadel bez osazení kluzných podložek rozdělení pražců "u"</t>
  </si>
  <si>
    <t>-364281583</t>
  </si>
  <si>
    <t>"kolej č. 1, 2" 100+100</t>
  </si>
  <si>
    <t>39</t>
  </si>
  <si>
    <t>5910040130</t>
  </si>
  <si>
    <t>Umožnění volné dilatace kolejnice montáž upevňovadel bez odstranění kluzných podložek rozdělení pražců "u"</t>
  </si>
  <si>
    <t>-526528031</t>
  </si>
  <si>
    <t>40</t>
  </si>
  <si>
    <t>5910050020</t>
  </si>
  <si>
    <t>Umožnění volné dilatace dílů výhybek demontáž upevňovadel výhybka II. generace</t>
  </si>
  <si>
    <t>-1471059249</t>
  </si>
  <si>
    <t>41</t>
  </si>
  <si>
    <t>5910050120</t>
  </si>
  <si>
    <t>Umožnění volné dilatace dílů výhybek montáž upevňovadel výhybka II. generace</t>
  </si>
  <si>
    <t>-2071041874</t>
  </si>
  <si>
    <t>42</t>
  </si>
  <si>
    <t>5911005210</t>
  </si>
  <si>
    <t>Válečková stolička jazyka nadzvedávací montáž s upevněním na patu kolejnice</t>
  </si>
  <si>
    <t>1911705898</t>
  </si>
  <si>
    <t>43</t>
  </si>
  <si>
    <t>5961178010_R</t>
  </si>
  <si>
    <t>-1143366479</t>
  </si>
  <si>
    <t>44</t>
  </si>
  <si>
    <t>5961178015_R</t>
  </si>
  <si>
    <t>-1112087640</t>
  </si>
  <si>
    <t>45</t>
  </si>
  <si>
    <t>5911529030</t>
  </si>
  <si>
    <t>Montáž čelisťového závěru výhybky jednoduché bez žlabového pražce soustavy S49</t>
  </si>
  <si>
    <t>1755060409</t>
  </si>
  <si>
    <t>46</t>
  </si>
  <si>
    <t>5911531030</t>
  </si>
  <si>
    <t>Seřízení čelisťového závěru výhybky jednoduché bez žlabového pražce soustavy S49</t>
  </si>
  <si>
    <t>-1970949831</t>
  </si>
  <si>
    <t>47</t>
  </si>
  <si>
    <t>5911571030</t>
  </si>
  <si>
    <t>Montáž čelisťového závěru výhybky křižovatkové soustavy S49</t>
  </si>
  <si>
    <t>-1542027872</t>
  </si>
  <si>
    <t>48</t>
  </si>
  <si>
    <t>5911573030</t>
  </si>
  <si>
    <t>Seřízení čelisťového závěru výhybky křižovatkové soustavy S49</t>
  </si>
  <si>
    <t>2023142411</t>
  </si>
  <si>
    <t>49</t>
  </si>
  <si>
    <t>5911633120</t>
  </si>
  <si>
    <t>Montáž křižovatkové výhybky na úložišti betonové pražce soustavy S49</t>
  </si>
  <si>
    <t>-1693224343</t>
  </si>
  <si>
    <t>53,1*2</t>
  </si>
  <si>
    <t>50</t>
  </si>
  <si>
    <t>5961116010_R</t>
  </si>
  <si>
    <t>208721474</t>
  </si>
  <si>
    <t>51</t>
  </si>
  <si>
    <t>5961116015_R</t>
  </si>
  <si>
    <t>1936502013</t>
  </si>
  <si>
    <t>52</t>
  </si>
  <si>
    <t>5961122005_R1</t>
  </si>
  <si>
    <t>127223416</t>
  </si>
  <si>
    <t>53</t>
  </si>
  <si>
    <t>5961122005_R2</t>
  </si>
  <si>
    <t>931249492</t>
  </si>
  <si>
    <t>54</t>
  </si>
  <si>
    <t>5911637120</t>
  </si>
  <si>
    <t>Montáž dvojité kolejové spojky na úložišti betonové pražce soustavy S49</t>
  </si>
  <si>
    <t>457426774</t>
  </si>
  <si>
    <t>55</t>
  </si>
  <si>
    <t>5961127000_R</t>
  </si>
  <si>
    <t>357157032</t>
  </si>
  <si>
    <t>56</t>
  </si>
  <si>
    <t>5911659050</t>
  </si>
  <si>
    <t>Demontáž jednoduché výhybky v kombinaci na úložišti dřevěné pražce soustavy T</t>
  </si>
  <si>
    <t>-2040863551</t>
  </si>
  <si>
    <t>"výhybky 12, 13" 32,39*2</t>
  </si>
  <si>
    <t>57</t>
  </si>
  <si>
    <t>5911661050</t>
  </si>
  <si>
    <t>Demontáž křižovatkové výhybky na úložišti dřevěné pražce soustavy T</t>
  </si>
  <si>
    <t>-1367315921</t>
  </si>
  <si>
    <t>"výhybky 10, 11" 56,16*2</t>
  </si>
  <si>
    <t>58</t>
  </si>
  <si>
    <t>5911665050</t>
  </si>
  <si>
    <t>Demontáž dvojité kolejové spojky na úložišti dřevěné pražce soustavy T</t>
  </si>
  <si>
    <t>-714141900</t>
  </si>
  <si>
    <t>Poznámka k položce:_x000D_
Délka spojky=m</t>
  </si>
  <si>
    <t>59</t>
  </si>
  <si>
    <t>5912023010</t>
  </si>
  <si>
    <t>Demontáž návěstidla uloženého ve stezce námezníku</t>
  </si>
  <si>
    <t>1449761536</t>
  </si>
  <si>
    <t>Poznámka k položce:_x000D_
Návěstidlo=kus</t>
  </si>
  <si>
    <t>60</t>
  </si>
  <si>
    <t>5912037010</t>
  </si>
  <si>
    <t>Montáž návěstidla uloženého ve stezce námezníku</t>
  </si>
  <si>
    <t>1211308249</t>
  </si>
  <si>
    <t>61</t>
  </si>
  <si>
    <t>5962104005</t>
  </si>
  <si>
    <t>Hranice námezník betonový vč. Nátěru</t>
  </si>
  <si>
    <t>-65732923</t>
  </si>
  <si>
    <t>62</t>
  </si>
  <si>
    <t>5912065020</t>
  </si>
  <si>
    <t>Montáž zajišťovací značky samostatné hřeb</t>
  </si>
  <si>
    <t>Sborník UOŽI 01 2016</t>
  </si>
  <si>
    <t>-307399162</t>
  </si>
  <si>
    <t>63</t>
  </si>
  <si>
    <t>5962119015</t>
  </si>
  <si>
    <t>Návěstidla a traťové značky Zajištění PPK hřebová litinová značka</t>
  </si>
  <si>
    <t>-1637008647</t>
  </si>
  <si>
    <t>64</t>
  </si>
  <si>
    <t>5912065110</t>
  </si>
  <si>
    <t>Montáž zajišťovací značky včetně sloupku konzolové</t>
  </si>
  <si>
    <t>-240893770</t>
  </si>
  <si>
    <t>65</t>
  </si>
  <si>
    <t>5962119000</t>
  </si>
  <si>
    <t>Návěstidla a traťové značky Zajištění PPK sloupek zajišťovací značka</t>
  </si>
  <si>
    <t>-283787821</t>
  </si>
  <si>
    <t>66</t>
  </si>
  <si>
    <t>5962119010</t>
  </si>
  <si>
    <t>Návěstidla a traťové značky Zajištění PPK konzolová značka</t>
  </si>
  <si>
    <t>-498732443</t>
  </si>
  <si>
    <t>67</t>
  </si>
  <si>
    <t>5962119020</t>
  </si>
  <si>
    <t>Návěstidla a traťové značky Zajištění PPK štítek konzolové a hřebové značky</t>
  </si>
  <si>
    <t>595275503</t>
  </si>
  <si>
    <t>19+9</t>
  </si>
  <si>
    <t>68</t>
  </si>
  <si>
    <t>5914035220</t>
  </si>
  <si>
    <t>Zřízení otevřených odvodňovacích zařízení skluzu z lomového kamene</t>
  </si>
  <si>
    <t>-1724766333</t>
  </si>
  <si>
    <t>69</t>
  </si>
  <si>
    <t>5955101045</t>
  </si>
  <si>
    <t>Lomový kámen tříděný pro rovnaniny</t>
  </si>
  <si>
    <t>-765081913</t>
  </si>
  <si>
    <t>"dlažba lomového kamene u trativodní výusti" 4*1,5*0,25*1,8</t>
  </si>
  <si>
    <t>70</t>
  </si>
  <si>
    <t>5964161010</t>
  </si>
  <si>
    <t>Beton lehce zhutnitelný C 20/25;X0 F5 2 285 2 765</t>
  </si>
  <si>
    <t>991231314</t>
  </si>
  <si>
    <t>"lože dlažby z lomového kamene" 4*1,5*0,2</t>
  </si>
  <si>
    <t>71</t>
  </si>
  <si>
    <t>5914035450</t>
  </si>
  <si>
    <t>Zřízení otevřených odvodňovacích zařízení trativodní výusť monolitická betonová konstrukce</t>
  </si>
  <si>
    <t>537905544</t>
  </si>
  <si>
    <t>72</t>
  </si>
  <si>
    <t>5964161015</t>
  </si>
  <si>
    <t>Beton lehce zhutnitelný C 20/25;XC2 vyhovuje i XC1 F5 2 365 2 862</t>
  </si>
  <si>
    <t>1383968380</t>
  </si>
  <si>
    <t>"Trativodní výusť" (1,168*0,3+1,135*0,3)*1,2</t>
  </si>
  <si>
    <t>73</t>
  </si>
  <si>
    <t>5914055010</t>
  </si>
  <si>
    <t>Zřízení krytých odvodňovacích zařízení potrubí trativodu</t>
  </si>
  <si>
    <t>-1663163447</t>
  </si>
  <si>
    <t>71,8+88,1</t>
  </si>
  <si>
    <t>74</t>
  </si>
  <si>
    <t>5964133015</t>
  </si>
  <si>
    <t>Geotextilie filtrační</t>
  </si>
  <si>
    <t>-12347188</t>
  </si>
  <si>
    <t>(71,8+88,1)*4</t>
  </si>
  <si>
    <t>75</t>
  </si>
  <si>
    <t>5955101012</t>
  </si>
  <si>
    <t>Kamenivo drcené štěrk frakce 16/32</t>
  </si>
  <si>
    <t>505499102</t>
  </si>
  <si>
    <t>"Výplň trativodu" ((71,8+88,1)*0,6*0,95)*1,8</t>
  </si>
  <si>
    <t>76</t>
  </si>
  <si>
    <t>5955101040</t>
  </si>
  <si>
    <t>Kamenivo těžené 0/8</t>
  </si>
  <si>
    <t>-535197031</t>
  </si>
  <si>
    <t>"Lože trativodu" ((71,8+88,1)*0,6*0,05)*1,8</t>
  </si>
  <si>
    <t>"Obsyp svodného potrubí" (20*0,7*0,7-0,2*0,2*3,14)*1,8</t>
  </si>
  <si>
    <t>77</t>
  </si>
  <si>
    <t>5964103005</t>
  </si>
  <si>
    <t>Drenážní plastové díly trubka celoperforovaná DN 150 mm</t>
  </si>
  <si>
    <t>-1371064517</t>
  </si>
  <si>
    <t>78</t>
  </si>
  <si>
    <t>5914055020</t>
  </si>
  <si>
    <t>Zřízení krytých odvodňovacích zařízení šachty trativodu</t>
  </si>
  <si>
    <t>1662958739</t>
  </si>
  <si>
    <t>79</t>
  </si>
  <si>
    <t>59641031R</t>
  </si>
  <si>
    <t>Drenážní plastová šachta komplet DN 800</t>
  </si>
  <si>
    <t>176975140</t>
  </si>
  <si>
    <t>80</t>
  </si>
  <si>
    <t>5964103120</t>
  </si>
  <si>
    <t>Drenážní plastové díly šachta průchozí DN 400/250  1 vtok/1 odtok DN 250 mm</t>
  </si>
  <si>
    <t>727830715</t>
  </si>
  <si>
    <t>81</t>
  </si>
  <si>
    <t>5964103130</t>
  </si>
  <si>
    <t>Drenážní plastové díly prodlužovací nástavec šachty D 400, délka 3 m</t>
  </si>
  <si>
    <t>466315157</t>
  </si>
  <si>
    <t>82</t>
  </si>
  <si>
    <t>5964103135</t>
  </si>
  <si>
    <t>Drenážní plastové díly krytka šachty plastová D 400</t>
  </si>
  <si>
    <t>-1287568089</t>
  </si>
  <si>
    <t>83</t>
  </si>
  <si>
    <t>5914055030</t>
  </si>
  <si>
    <t>Zřízení krytých odvodňovacích zařízení svodného potrubí</t>
  </si>
  <si>
    <t>-1710987006</t>
  </si>
  <si>
    <t>84</t>
  </si>
  <si>
    <t>5964104020</t>
  </si>
  <si>
    <t>Kanalizační díly plastové trubka hladká DN 400</t>
  </si>
  <si>
    <t>-1719881465</t>
  </si>
  <si>
    <t>85</t>
  </si>
  <si>
    <t>5914075230</t>
  </si>
  <si>
    <t>Zřízení konstrukční vrstvy pražcového podloží včetně výztužného prvku tl. 0,50 m</t>
  </si>
  <si>
    <t>1838071465</t>
  </si>
  <si>
    <t>Poznámka k položce:_x000D_
VL Ž4 typ 3</t>
  </si>
  <si>
    <t>405+506</t>
  </si>
  <si>
    <t>86</t>
  </si>
  <si>
    <t>5964133005</t>
  </si>
  <si>
    <t>Geotextilie separační</t>
  </si>
  <si>
    <t>1520089920</t>
  </si>
  <si>
    <t>911*1,02 'Přepočtené koeficientem množství</t>
  </si>
  <si>
    <t>87</t>
  </si>
  <si>
    <t>5964135000</t>
  </si>
  <si>
    <t>Geomříže výztužné</t>
  </si>
  <si>
    <t>1730197602</t>
  </si>
  <si>
    <t>88</t>
  </si>
  <si>
    <t>5955101020</t>
  </si>
  <si>
    <t>Kamenivo drcené štěrkodrť frakce 0/32</t>
  </si>
  <si>
    <t>685435334</t>
  </si>
  <si>
    <t>"Konstrukce pražcového podloží" 911,000*0,5*1,95</t>
  </si>
  <si>
    <t>"Zásyp rýhy svodného potrubí" (20*0,7*1,3)*1,95</t>
  </si>
  <si>
    <t>89</t>
  </si>
  <si>
    <t>5915005010</t>
  </si>
  <si>
    <t>Hloubení rýh nebo jam na železničním spodku I. třídy</t>
  </si>
  <si>
    <t>1923675723</t>
  </si>
  <si>
    <t>"Trativody a šachty DN 400" (71,8+88,1)*0,6*0,5</t>
  </si>
  <si>
    <t>"Svodné potrubí" 20*0,7*1,9</t>
  </si>
  <si>
    <t>"Šachty DN 800" 1,2*1,2*2,2*2</t>
  </si>
  <si>
    <t>90</t>
  </si>
  <si>
    <t>5915010010</t>
  </si>
  <si>
    <t>Těžení zeminy nebo horniny železničního spodku I. třídy</t>
  </si>
  <si>
    <t>693358590</t>
  </si>
  <si>
    <t>(405+506)*0,5</t>
  </si>
  <si>
    <t>91</t>
  </si>
  <si>
    <t>5999010010</t>
  </si>
  <si>
    <t>Vyjmutí a snesení konstrukcí nebo dílů hmotnosti do 10 t</t>
  </si>
  <si>
    <t>1145158659</t>
  </si>
  <si>
    <t>Výhybky</t>
  </si>
  <si>
    <t>"Výhybky 10, 11" 27,72*2</t>
  </si>
  <si>
    <t>"Výhybky 12, 13" 13,66*2</t>
  </si>
  <si>
    <t>Koleje, přípoje</t>
  </si>
  <si>
    <t>"KV11-ZV9" 1,34*0,311</t>
  </si>
  <si>
    <t>"Kol.č. 1" 26,625*0,311</t>
  </si>
  <si>
    <t>"Kol.č. 2" 29,842*0,311</t>
  </si>
  <si>
    <t>"Kol.č.4" 16,9*0,311</t>
  </si>
  <si>
    <t>92</t>
  </si>
  <si>
    <t>5999010020</t>
  </si>
  <si>
    <t>Vyjmutí a snesení konstrukcí nebo dílů hmotnosti přes 10 do 20 t</t>
  </si>
  <si>
    <t>499930310</t>
  </si>
  <si>
    <t>"DKS" 33,85</t>
  </si>
  <si>
    <t>93</t>
  </si>
  <si>
    <t>5999015020</t>
  </si>
  <si>
    <t>Vložení konstrukcí nebo dílů hmotnosti přes 10 do 20 t</t>
  </si>
  <si>
    <t>1012655434</t>
  </si>
  <si>
    <t>"Výhybky 10, 11" 43,08*2</t>
  </si>
  <si>
    <t>"Výhybky 12, 13" 23,5*2</t>
  </si>
  <si>
    <t>"DKS" 62,36</t>
  </si>
  <si>
    <t>OST</t>
  </si>
  <si>
    <t>Ostatní</t>
  </si>
  <si>
    <t>94</t>
  </si>
  <si>
    <t>9902100100</t>
  </si>
  <si>
    <t>Doprava dodávek zhotovitele, dodávek objednatele nebo výzisku mechanizací přes 3,5 t sypanin  do 10 km</t>
  </si>
  <si>
    <t>512</t>
  </si>
  <si>
    <t>-408986089</t>
  </si>
  <si>
    <t>Poznámka k položce:_x000D_
Měrnou jednotkou je t přepravovaného materiálu.</t>
  </si>
  <si>
    <t>"Odtěžené kolejové lože" (126,983+320)*1,8</t>
  </si>
  <si>
    <t>"beton" (1,2+0,829)*2,4</t>
  </si>
  <si>
    <t>"zemina" (80,906+455,5)*2</t>
  </si>
  <si>
    <t>95</t>
  </si>
  <si>
    <t>9902100300</t>
  </si>
  <si>
    <t>Doprava dodávek zhotovitele, dodávek objednatele nebo výzisku mechanizací přes 3,5 t sypanin  do 30 km</t>
  </si>
  <si>
    <t>-947271016</t>
  </si>
  <si>
    <t>"štěrk fr. 4/8" 39,51</t>
  </si>
  <si>
    <t>"štěrk fr. 8/16" 39,51</t>
  </si>
  <si>
    <t>"štěrk fr. 32/63 BI" 1137,01</t>
  </si>
  <si>
    <t>"LK" 2,7</t>
  </si>
  <si>
    <t>"štěrk fr. 16/32" 164,057</t>
  </si>
  <si>
    <t>"štěrkopísek 0/8" 11,155</t>
  </si>
  <si>
    <t>"štěrkodrť fr. 0/32 kv" 942,58</t>
  </si>
  <si>
    <t>96</t>
  </si>
  <si>
    <t>9902200200</t>
  </si>
  <si>
    <t>Doprava dodávek zhotovitele, dodávek objednatele nebo výzisku mechanizací přes 3,5 t objemnějšího kusového materiálu do 20 km</t>
  </si>
  <si>
    <t>-387632744</t>
  </si>
  <si>
    <t>Dřevěné pražce k likvidaci</t>
  </si>
  <si>
    <t>"Výhybky 10, 11" 6,6*0,8*2</t>
  </si>
  <si>
    <t>"Výhybky 12, 13" 3,7*0,8*2</t>
  </si>
  <si>
    <t>"DKS" 8,6*0,8</t>
  </si>
  <si>
    <t>"KV11-ZV9" 4*0,08</t>
  </si>
  <si>
    <t>"Kol.č. 1" 26,625*1,64*0,08</t>
  </si>
  <si>
    <t>"Kol.č. 2" 29,842*1,64*0,08</t>
  </si>
  <si>
    <t>"Kol.č.4" 16,9*1,64*0,08</t>
  </si>
  <si>
    <t>"užité kolejnice S49" 48*0,049</t>
  </si>
  <si>
    <t>97</t>
  </si>
  <si>
    <t>9902200500</t>
  </si>
  <si>
    <t>Doprava dodávek zhotovitele, dodávek objednatele nebo výzisku mechanizací přes 3,5 t objemnějšího kusového materiálu do 60 km</t>
  </si>
  <si>
    <t>722153924</t>
  </si>
  <si>
    <t>Nový materiál</t>
  </si>
  <si>
    <t>"pražec dřevěný příčný" 22*0,08</t>
  </si>
  <si>
    <t>"komplety žs4" 1032*0,001264</t>
  </si>
  <si>
    <t>"podkladnice S4pl" 44*0,00742</t>
  </si>
  <si>
    <t>"PE podložky S4" 44*0,00009</t>
  </si>
  <si>
    <t>"pryžové podložky S49" 516*0,000182</t>
  </si>
  <si>
    <t>"vrtule R1" 176*0,000516</t>
  </si>
  <si>
    <t>"kroužek Fe6" 176*0,00009</t>
  </si>
  <si>
    <t>"válečkové stoličky" 32*0,01</t>
  </si>
  <si>
    <t>"zajišťovací značky" 28*0,03</t>
  </si>
  <si>
    <t>98</t>
  </si>
  <si>
    <t>9902200600</t>
  </si>
  <si>
    <t>Doprava dodávek zhotovitele, dodávek objednatele nebo výzisku mechanizací přes 3,5 t objemnějšího kusového materiálu do 80 km</t>
  </si>
  <si>
    <t>-1987179317</t>
  </si>
  <si>
    <t>"pražce B91" 78*0,304</t>
  </si>
  <si>
    <t>"námezníky" 5*0,056</t>
  </si>
  <si>
    <t>99</t>
  </si>
  <si>
    <t>9902200700</t>
  </si>
  <si>
    <t>Doprava dodávek zhotovitele, dodávek objednatele nebo výzisku mechanizací přes 3,5 t objemnějšího kusového materiálu do 100 km</t>
  </si>
  <si>
    <t>84673433</t>
  </si>
  <si>
    <t>"trubka drenážní DN 150" 159,9*1,3/1000</t>
  </si>
  <si>
    <t>"šachta DN 800" 2*0,03</t>
  </si>
  <si>
    <t>"šachta DN 400" 5*0,017</t>
  </si>
  <si>
    <t>"trubka kanalizační DN 400" 20*0,003</t>
  </si>
  <si>
    <t>100</t>
  </si>
  <si>
    <t>9902200900</t>
  </si>
  <si>
    <t>Doprava dodávek zhotovitele, dodávek objednatele nebo výzisku mechanizací přes 3,5 t objemnějšího kusového materiálu do 200 km</t>
  </si>
  <si>
    <t>1801734724</t>
  </si>
  <si>
    <t>"Kolejnice 49 E1" 140*0,049</t>
  </si>
  <si>
    <t>101</t>
  </si>
  <si>
    <t>9903200100</t>
  </si>
  <si>
    <t>Přeprava mechanizace na místo prováděných prací o hmotnosti přes 12 t přes 50 do 100 km</t>
  </si>
  <si>
    <t>-1257171413</t>
  </si>
  <si>
    <t>"kolejový jeřáb" 1</t>
  </si>
  <si>
    <t>"dvoucestný bagr" 2</t>
  </si>
  <si>
    <t>102</t>
  </si>
  <si>
    <t>9903200200</t>
  </si>
  <si>
    <t>Přeprava mechanizace na místo prováděných prací o hmotnosti přes 12 t do 200 km</t>
  </si>
  <si>
    <t>557075336</t>
  </si>
  <si>
    <t>"ASP" 2</t>
  </si>
  <si>
    <t>"SSP" 2</t>
  </si>
  <si>
    <t>103</t>
  </si>
  <si>
    <t>9909000100</t>
  </si>
  <si>
    <t>Poplatek za uložení suti nebo hmot na oficiální skládku</t>
  </si>
  <si>
    <t>1538558400</t>
  </si>
  <si>
    <t>"Odtěžené kolejové lože" (126,983+320)*1,8*0,9</t>
  </si>
  <si>
    <t>104</t>
  </si>
  <si>
    <t>9909000200</t>
  </si>
  <si>
    <t>Poplatek za uložení nebezpečného odpadu na oficiální skládku</t>
  </si>
  <si>
    <t>1561911113</t>
  </si>
  <si>
    <t>"Odtěžené kolejové lože kontaminované - 10% objemu" (126,983+320)*1,8*0,1</t>
  </si>
  <si>
    <t>105</t>
  </si>
  <si>
    <t>9909000300</t>
  </si>
  <si>
    <t>Poplatek za likvidaci dřevěných kolejnicových podpor</t>
  </si>
  <si>
    <t>-971695</t>
  </si>
  <si>
    <t>23,36+9,945</t>
  </si>
  <si>
    <t>106</t>
  </si>
  <si>
    <t>9909000400</t>
  </si>
  <si>
    <t>Poplatek za likvidaci plastových součástí</t>
  </si>
  <si>
    <t>-1856015680</t>
  </si>
  <si>
    <t>"pryžové podložky kolej" (75*1,52+472)*2*0,00018</t>
  </si>
  <si>
    <t>"PE podložky kolej" 75*1,52*0,00009</t>
  </si>
  <si>
    <t>107</t>
  </si>
  <si>
    <t>9909000600</t>
  </si>
  <si>
    <t>Poplatek za recyklaci odpadu</t>
  </si>
  <si>
    <t>1352764145</t>
  </si>
  <si>
    <t>"námezníky" 5*0,058</t>
  </si>
  <si>
    <t>SO 01.2 - EOV</t>
  </si>
  <si>
    <t xml:space="preserve">    1 - Zemní práce</t>
  </si>
  <si>
    <t xml:space="preserve">    2 - Zakládání</t>
  </si>
  <si>
    <t xml:space="preserve">    4 - Vodorovné konstrukce</t>
  </si>
  <si>
    <t>Zemní práce</t>
  </si>
  <si>
    <t>131301201</t>
  </si>
  <si>
    <t>Hloubení jam zapažených v hornině tř. 4 objemu do 100 m3</t>
  </si>
  <si>
    <t>CS ÚRS 2019 01</t>
  </si>
  <si>
    <t>414532793</t>
  </si>
  <si>
    <t>132301101</t>
  </si>
  <si>
    <t>Hloubení rýh š do 600 mm v hornině tř. 4 objemu do 100 m3</t>
  </si>
  <si>
    <t>-1548925609</t>
  </si>
  <si>
    <t>141721116</t>
  </si>
  <si>
    <t>Řízený zemní protlak hloubky do 6 m vnějšího průměru do 225 mm v hornině tř 1 až 4</t>
  </si>
  <si>
    <t>493358802</t>
  </si>
  <si>
    <t>174101101</t>
  </si>
  <si>
    <t>Zásyp jam, šachet rýh nebo kolem objektů sypaninou se zhutněním</t>
  </si>
  <si>
    <t>1953919629</t>
  </si>
  <si>
    <t>Zakládání</t>
  </si>
  <si>
    <t>213141111</t>
  </si>
  <si>
    <t>Zřízení vrstvy z geotextilie v rovině nebo ve sklonu do 1:5 š do 3 m</t>
  </si>
  <si>
    <t>-1684449654</t>
  </si>
  <si>
    <t>Vodorovné konstrukce</t>
  </si>
  <si>
    <t>451577121</t>
  </si>
  <si>
    <t>Podkladní a výplňová vrstva z kameniva drceného tl do 200 mm</t>
  </si>
  <si>
    <t>-300200750</t>
  </si>
  <si>
    <t>5955101013</t>
  </si>
  <si>
    <t>Kamenivo drcené štěrkodrť frakce 0/4</t>
  </si>
  <si>
    <t>Sborník UOŽI 01 2018</t>
  </si>
  <si>
    <t>-309763727</t>
  </si>
  <si>
    <t>7491251025</t>
  </si>
  <si>
    <t>Montáž lišt elektroinstalačních, kabelových žlabů z PVC-U jednokomorových zaklapávacích rozměru 100/100 - 100/150 mm</t>
  </si>
  <si>
    <t>1048633468</t>
  </si>
  <si>
    <t>7590521170</t>
  </si>
  <si>
    <t>Venkovní vedení kabelová - metalické sítě Neplněné s ochr. vodičem, stíněné TCEKFY 7 P 1,0 D</t>
  </si>
  <si>
    <t>128</t>
  </si>
  <si>
    <t>1419261819</t>
  </si>
  <si>
    <t>7590521150</t>
  </si>
  <si>
    <t>Venkovní vedení kabelová - metalické sítě Neplněné s ochr. vodičem, stíněné TCEKFY 2 P 1,0 D</t>
  </si>
  <si>
    <t>-629968737</t>
  </si>
  <si>
    <t>7491471010</t>
  </si>
  <si>
    <t>Demontáže elektroinstalace stávajících roštů nebo žlabů včetně kabelů, výložníků a stojin</t>
  </si>
  <si>
    <t>1740962538</t>
  </si>
  <si>
    <t>7492471010</t>
  </si>
  <si>
    <t>Demontáže kabelových vedení nn</t>
  </si>
  <si>
    <t>1235875672</t>
  </si>
  <si>
    <t>7492553010</t>
  </si>
  <si>
    <t>Montáž kabelů 2- a 3-žílových Cu do 16 mm2</t>
  </si>
  <si>
    <t>207636595</t>
  </si>
  <si>
    <t>7492554010</t>
  </si>
  <si>
    <t>Montáž kabelů 4- a 5-žílových Cu do 16 mm2</t>
  </si>
  <si>
    <t>-711013088</t>
  </si>
  <si>
    <t>7492751022</t>
  </si>
  <si>
    <t>Montáž ukončení kabelů nn v rozvaděči nebo na přístroji izolovaných s označením 2 - 5-ti žílových do 25 mm2</t>
  </si>
  <si>
    <t>1052158983</t>
  </si>
  <si>
    <t>7491201092</t>
  </si>
  <si>
    <t>Elektroinstalační materiál Elektroinstalační lišty a kabelové žlaby Zemní kanál KOPOKAN 2 ZD (120x100) šedé tělo/ červené víko 2m</t>
  </si>
  <si>
    <t>-1614714456</t>
  </si>
  <si>
    <t>7492751040</t>
  </si>
  <si>
    <t>Montáž ukončení kabelů nn v rozvaděči nebo na přístroji izolovaných s označením 7 - 12-ti žílových do 4 mm2</t>
  </si>
  <si>
    <t>1691659343</t>
  </si>
  <si>
    <t>7492756040</t>
  </si>
  <si>
    <t>Pomocné práce pro montáž kabelů zatažení kabelů do chráničky do 4 kg/m</t>
  </si>
  <si>
    <t>2117584719</t>
  </si>
  <si>
    <t>7493351020</t>
  </si>
  <si>
    <t>Montáž elektrického ohřevu výhybek (EOV) kompletní topné soupravy na jednoduchou výhybku soustavy S49, R65 a UIC60 s poloměrem odbočení 190 m</t>
  </si>
  <si>
    <t>-1860420875</t>
  </si>
  <si>
    <t>7493351040</t>
  </si>
  <si>
    <t>Montáž elektrického ohřevu výhybek (EOV) kompletní topné soupravy na křižovatkové výhybky CS49-1:9-190 a C49-1:9-190</t>
  </si>
  <si>
    <t>-1794726614</t>
  </si>
  <si>
    <t>7493300430</t>
  </si>
  <si>
    <t>Elektrický ohřev výhybek (EOV) Topná souprava pro výhybku s nežlabovým pražcem J491:6,6-190,J491:7,5-190aJ491:9-190</t>
  </si>
  <si>
    <t>sada</t>
  </si>
  <si>
    <t>759365679</t>
  </si>
  <si>
    <t>7499700460</t>
  </si>
  <si>
    <t>Kabely trakčního vedení, Různé TV Geotextilie proti znečištění  pro ochranu štěrk.lože</t>
  </si>
  <si>
    <t>750619725</t>
  </si>
  <si>
    <t>7493300480</t>
  </si>
  <si>
    <t>Elektrický ohřev výhybek (EOV) Topná souprava pro výhybku s nežlabovým pražcem C491:9-190</t>
  </si>
  <si>
    <t>-141478336</t>
  </si>
  <si>
    <t>7493351080</t>
  </si>
  <si>
    <t>Montáž elektrického ohřevu výhybek (EOV) kompletní topné soupravy úprava výhybky pro montáž topných tyčí EOV</t>
  </si>
  <si>
    <t>-597955284</t>
  </si>
  <si>
    <t>7493351110</t>
  </si>
  <si>
    <t>Montáž elektrického ohřevu výhybek (EOV) topné tyče teplotního čidla</t>
  </si>
  <si>
    <t>222830230</t>
  </si>
  <si>
    <t>7493351115</t>
  </si>
  <si>
    <t>Montáž elektrického ohřevu výhybek (EOV) topné tyče srážkového čidla včetně držáku</t>
  </si>
  <si>
    <t>266712299</t>
  </si>
  <si>
    <t>7493300970</t>
  </si>
  <si>
    <t>Elektrický ohřev výhybek (EOV) SW Parametrizace PLC</t>
  </si>
  <si>
    <t>-975875566</t>
  </si>
  <si>
    <t>7493371020</t>
  </si>
  <si>
    <t>Demontáže zařízení na elektrickém ohřevu výhybek kompletní topné soupravy na výhybku tvaru C 1:9-190</t>
  </si>
  <si>
    <t>776475532</t>
  </si>
  <si>
    <t>7493300770</t>
  </si>
  <si>
    <t>Elektrický ohřev výhybek (EOV) Příslušenství Čidlo teploty kolejové</t>
  </si>
  <si>
    <t>-519054000</t>
  </si>
  <si>
    <t>7493300780</t>
  </si>
  <si>
    <t>Elektrický ohřev výhybek (EOV) Příslušenství Srážkové čidlo včetně držáku</t>
  </si>
  <si>
    <t>815779093</t>
  </si>
  <si>
    <t>7493371026</t>
  </si>
  <si>
    <t>Demontáže zařízení na elektrickém ohřevu výhybek kompletní topné soupravy na výhybku JT6°</t>
  </si>
  <si>
    <t>-1967345943</t>
  </si>
  <si>
    <t>7493371060</t>
  </si>
  <si>
    <t>Demontáže zařízení na elektrickém ohřevu výhybek čidla</t>
  </si>
  <si>
    <t>-1820647175</t>
  </si>
  <si>
    <t>7492501710</t>
  </si>
  <si>
    <t>Kabely, vodiče, šňůry Cu - nn Kabel silový 2 a 3-žílový Cu, plastová izolace CYKY 2O4 (2Dx4)</t>
  </si>
  <si>
    <t>-2043547312</t>
  </si>
  <si>
    <t>7492501950</t>
  </si>
  <si>
    <t>Kabely, vodiče, šňůry Cu - nn Kabel silový 4 a 5-žílový Cu, plastová izolace CYKY 4O4 (4Dx4)</t>
  </si>
  <si>
    <t>-1949687902</t>
  </si>
  <si>
    <t>7492501930</t>
  </si>
  <si>
    <t>Kabely, vodiče, šňůry Cu - nn Kabel silový 4 a 5-žílový Cu, plastová izolace CYKY 4J6 (4Bx6)</t>
  </si>
  <si>
    <t>476585648</t>
  </si>
  <si>
    <t>7498152020</t>
  </si>
  <si>
    <t>Vyhotovení mimořádné revizní zprávy pro opravné práce pro objem investičních nákladů přes 500 000 do 1 000 000 Kč</t>
  </si>
  <si>
    <t>1888289723</t>
  </si>
  <si>
    <t>7498152678</t>
  </si>
  <si>
    <t>Vyhotovení pravidelné revizní zprávy pro jednotlivé technologie EOV do 5 výhybek</t>
  </si>
  <si>
    <t>437163063</t>
  </si>
  <si>
    <t>7498351010</t>
  </si>
  <si>
    <t>Vydání průkazu způsobilosti pro funkční celek, provizorní stav</t>
  </si>
  <si>
    <t>343503563</t>
  </si>
  <si>
    <t>7498454010</t>
  </si>
  <si>
    <t>Zkoušky vodičů a kabelů nn silových do 1 kV průřezu žíly do 300 mm2</t>
  </si>
  <si>
    <t>-768912594</t>
  </si>
  <si>
    <t>7498455010</t>
  </si>
  <si>
    <t>Zkoušky vodičů a kabelů ovládacích jakéhokoliv počtu žil</t>
  </si>
  <si>
    <t>-211427552</t>
  </si>
  <si>
    <t>7499151010</t>
  </si>
  <si>
    <t>Dokončovací práce na elektrickém zařízení</t>
  </si>
  <si>
    <t>hod</t>
  </si>
  <si>
    <t>1087213535</t>
  </si>
  <si>
    <t>7499151020</t>
  </si>
  <si>
    <t>Dokončovací práce úprava zapojení stávajících kabelových skříní/rozvaděčů</t>
  </si>
  <si>
    <t>-1899516583</t>
  </si>
  <si>
    <t>7499151030</t>
  </si>
  <si>
    <t>Dokončovací práce zkušební provoz</t>
  </si>
  <si>
    <t>-488415612</t>
  </si>
  <si>
    <t>7499151050</t>
  </si>
  <si>
    <t>Dokončovací práce manipulace na zařízeních prováděné provozovatelem</t>
  </si>
  <si>
    <t>-1639667457</t>
  </si>
  <si>
    <t>7590525230</t>
  </si>
  <si>
    <t>Montáž kabelu návěstního volně uloženého s jádrem 1 mm Cu TCEKEZE, TCEKFE, TCEKPFLEY, TCEKPFLEZE do 7 P</t>
  </si>
  <si>
    <t>951496558</t>
  </si>
  <si>
    <t>-1258251536</t>
  </si>
  <si>
    <t>-611558673</t>
  </si>
  <si>
    <t>PS 01 - Zabezpečovací zařízení</t>
  </si>
  <si>
    <t>VRN - Vedlejší rozpočtové náklady</t>
  </si>
  <si>
    <t>5911615030</t>
  </si>
  <si>
    <t>Montáž přestavníku čelisťového závěru jednoduché výhybky pro místní stavění soustavy S49</t>
  </si>
  <si>
    <t>1277217321</t>
  </si>
  <si>
    <t>-226817377</t>
  </si>
  <si>
    <t>Poznámka k položce:_x000D_
Zahrnování rýhy po pokládce kabelů</t>
  </si>
  <si>
    <t>0,3*0,4*20</t>
  </si>
  <si>
    <t>5915005020</t>
  </si>
  <si>
    <t>Hloubení rýh nebo jam na železničním spodku II. třídy</t>
  </si>
  <si>
    <t>-1415117023</t>
  </si>
  <si>
    <t>5915020010</t>
  </si>
  <si>
    <t>Povrchová úprava plochy železničního spodku</t>
  </si>
  <si>
    <t>-440708141</t>
  </si>
  <si>
    <t>0,3*20</t>
  </si>
  <si>
    <t>7590145046</t>
  </si>
  <si>
    <t>Montáž závěru kabelového zabezpečovacího na zemní podpěru UPMP</t>
  </si>
  <si>
    <t>1280145762</t>
  </si>
  <si>
    <t>7590147046</t>
  </si>
  <si>
    <t>Demontáž závěru kabelového zabezpečovacího na zemní podpěru UPMP</t>
  </si>
  <si>
    <t>-1951344421</t>
  </si>
  <si>
    <t>7590525541</t>
  </si>
  <si>
    <t>Montáž smršťovací spojky Raychem bez pancíře na jednoplášťovém celoplastovém kabelu do 20 žil</t>
  </si>
  <si>
    <t>-994033255</t>
  </si>
  <si>
    <t>7591013070</t>
  </si>
  <si>
    <t>Změna provedení elektromotorického přestavníku pro opačnou montáž s kontrolů jazyků a závorníkem</t>
  </si>
  <si>
    <t>-999121260</t>
  </si>
  <si>
    <t>7591015034</t>
  </si>
  <si>
    <t>Montáž elektromotorického přestavníku na výhybce s kontrolou jazyků s upevněním kloubovým na koleji</t>
  </si>
  <si>
    <t>-215574501</t>
  </si>
  <si>
    <t>7591015036</t>
  </si>
  <si>
    <t>Montáž elektromotorického přestavníku na výhybce s kontrolou jazyků s upevněním ve žlabovém pražci</t>
  </si>
  <si>
    <t>-516003210</t>
  </si>
  <si>
    <t>7591015062</t>
  </si>
  <si>
    <t>Připojení elektromotorického přestavníku na výhybku s kontrolou jazyků</t>
  </si>
  <si>
    <t>-284671122</t>
  </si>
  <si>
    <t>7591017030</t>
  </si>
  <si>
    <t>Demontáž elektromotorického přestavníku z výhybky s kontrolou jazyků</t>
  </si>
  <si>
    <t>585040925</t>
  </si>
  <si>
    <t>7591045020</t>
  </si>
  <si>
    <t>Montáž pravítka kontrolního horního sestaveného</t>
  </si>
  <si>
    <t>-857125601</t>
  </si>
  <si>
    <t>7591045030</t>
  </si>
  <si>
    <t>Montáž pravítka kontrolního dolního sestaveného</t>
  </si>
  <si>
    <t>1773512331</t>
  </si>
  <si>
    <t>7591047020</t>
  </si>
  <si>
    <t>Demontáž pravítka kontrolního horního sestaveného</t>
  </si>
  <si>
    <t>-513576819</t>
  </si>
  <si>
    <t>7591047030</t>
  </si>
  <si>
    <t>Demontáž pravítka kontrolního dolního sestaveného</t>
  </si>
  <si>
    <t>-1516181190</t>
  </si>
  <si>
    <t>7591085020</t>
  </si>
  <si>
    <t>Montáž upevňovací soupravy s upevněním na koleji</t>
  </si>
  <si>
    <t>-1971120918</t>
  </si>
  <si>
    <t>7591085360</t>
  </si>
  <si>
    <t>Montáž ostatních náhradních dílů EP600 hadice přívodní přestavn.</t>
  </si>
  <si>
    <t>788075635</t>
  </si>
  <si>
    <t>7591087020</t>
  </si>
  <si>
    <t>Demontáž upevňovací soupravy s upevněním na koleji</t>
  </si>
  <si>
    <t>420915934</t>
  </si>
  <si>
    <t>7591087060</t>
  </si>
  <si>
    <t>Demontáž ostatních náhradních dílů EP600 spojnice přestavníkové</t>
  </si>
  <si>
    <t>311652100</t>
  </si>
  <si>
    <t>7591087360</t>
  </si>
  <si>
    <t>Demontáž ostatních náhradních dílů EP600 hadice přívodní přestavníku</t>
  </si>
  <si>
    <t>2042582227</t>
  </si>
  <si>
    <t>7591095010</t>
  </si>
  <si>
    <t>Dodatečná montáž ohrazení pro elekromotorický přestavník s plastovou ohrádkou</t>
  </si>
  <si>
    <t>268054203</t>
  </si>
  <si>
    <t>7592005074</t>
  </si>
  <si>
    <t>Montáž počítacího bodu počítače náprav SIEMENS</t>
  </si>
  <si>
    <t>1346207110</t>
  </si>
  <si>
    <t>7592007074</t>
  </si>
  <si>
    <t>Demontáž počítacího bodu počítače náprav SIEMENS</t>
  </si>
  <si>
    <t>-205588634</t>
  </si>
  <si>
    <t>7598095070</t>
  </si>
  <si>
    <t>Přezkoušení a regulace elektromotorového přestavníku</t>
  </si>
  <si>
    <t>-2102939374</t>
  </si>
  <si>
    <t>7598095090</t>
  </si>
  <si>
    <t>Přezkoušení a regulace počítače náprav včetně vyhotovení protokolu za 1 úsek</t>
  </si>
  <si>
    <t>1582764533</t>
  </si>
  <si>
    <t>7598095546</t>
  </si>
  <si>
    <t>Vyhotovení protokolu UTZ pro SZZ reléové a elektronické do 10 výhybkových jednotek</t>
  </si>
  <si>
    <t>927229196</t>
  </si>
  <si>
    <t>023131011</t>
  </si>
  <si>
    <t>Projektové práce Dokumentace skutečného provedení zabezpečovacích, sdělovacích, elektrických zařízení</t>
  </si>
  <si>
    <t>ks</t>
  </si>
  <si>
    <t>1611380977</t>
  </si>
  <si>
    <t>Poznámka k položce:_x000D_
Základna pro výpočet - dotyčné práce</t>
  </si>
  <si>
    <t>021211001</t>
  </si>
  <si>
    <t>Průzkumné práce pro opravy Doplňující laboratorní rozbor kontaminace zeminy nebo kol. lože</t>
  </si>
  <si>
    <t>-411103520</t>
  </si>
  <si>
    <t>022101001_R</t>
  </si>
  <si>
    <t>Geodetické práce Geodetické práce před opravou</t>
  </si>
  <si>
    <t>kpl</t>
  </si>
  <si>
    <t>809980713</t>
  </si>
  <si>
    <t>022101011_R</t>
  </si>
  <si>
    <t>Geodetické práce Geodetické práce v průběhu opravy</t>
  </si>
  <si>
    <t>-176573513</t>
  </si>
  <si>
    <t>022101021_R</t>
  </si>
  <si>
    <t>Geodetické práce Geodetické práce po ukončení opravy</t>
  </si>
  <si>
    <t>-2032053370</t>
  </si>
  <si>
    <t>022121001_R</t>
  </si>
  <si>
    <t>Geodetické práce Diagnostika technické infrastruktury Vytýčení trasy inženýrských sítí</t>
  </si>
  <si>
    <t>-578542472</t>
  </si>
  <si>
    <t>023101031_R</t>
  </si>
  <si>
    <t xml:space="preserve">Projektové práce (DSPS) v rozsahu ZRN </t>
  </si>
  <si>
    <t>851030909</t>
  </si>
  <si>
    <t>Poznámka k položce:_x000D_
Dokumentace skutečného provedení stavby</t>
  </si>
  <si>
    <t>024101301_R</t>
  </si>
  <si>
    <t>Inženýrská činnost posudky (např. statické aj.)</t>
  </si>
  <si>
    <t>-1959611353</t>
  </si>
  <si>
    <t>Poznámka k položce:_x000D_
Statické zatěžovací zkoušky 2x</t>
  </si>
  <si>
    <t>024101401</t>
  </si>
  <si>
    <t>Autorský dozor, Inženýrská činnost koordinační a kompletační činnost</t>
  </si>
  <si>
    <t>-355227799</t>
  </si>
  <si>
    <t>Poznámka k položce:_x000D_
Autorský dozor projektanta</t>
  </si>
  <si>
    <t>031101031_R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</si>
  <si>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</si>
  <si>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1037921448</t>
  </si>
  <si>
    <t>Poznámka k položce:_x000D_
Základna pro výpočet - ZRN</t>
  </si>
  <si>
    <t>033131001</t>
  </si>
  <si>
    <t>Provozní vlivy Organizační zajištění prací při zřizování a udržování BK kolejí a výhybek</t>
  </si>
  <si>
    <t>1839517273</t>
  </si>
  <si>
    <r>
      <t xml:space="preserve">Zařízení pro snížení přestavného odporu výhybky Válečkové stoličky 1 - základní </t>
    </r>
    <r>
      <rPr>
        <b/>
        <i/>
        <sz val="8"/>
        <color rgb="FFFF0000"/>
        <rFont val="Arial CE"/>
        <charset val="238"/>
      </rPr>
      <t>(pevná cena)</t>
    </r>
  </si>
  <si>
    <r>
      <t xml:space="preserve">Zařízení pro snížení přestavného odporu výhybky Válečkové stoličky 2- základní </t>
    </r>
    <r>
      <rPr>
        <b/>
        <i/>
        <sz val="8"/>
        <color rgb="FFFF0000"/>
        <rFont val="Arial CE"/>
        <charset val="238"/>
      </rPr>
      <t>(pevná cena)</t>
    </r>
  </si>
  <si>
    <r>
      <t xml:space="preserve">Výhybka jednoduchá smontovaná pražce betonové, soustavy J49 1:9-190 pravá v kombinaci </t>
    </r>
    <r>
      <rPr>
        <b/>
        <i/>
        <sz val="8"/>
        <color rgb="FFFF0000"/>
        <rFont val="Arial CE"/>
        <charset val="238"/>
      </rPr>
      <t>(pevná cena)</t>
    </r>
  </si>
  <si>
    <r>
      <t xml:space="preserve">Výhybka jednoduchá smontovaná pražce betonové, soustavy J49 1:9-190 levá v kombinaci </t>
    </r>
    <r>
      <rPr>
        <b/>
        <i/>
        <sz val="8"/>
        <color rgb="FFFF0000"/>
        <rFont val="Arial CE"/>
        <charset val="238"/>
      </rPr>
      <t>(pevná cena)</t>
    </r>
  </si>
  <si>
    <r>
      <t xml:space="preserve">Výhybka křižovatková pražce betonové C49 1:9-190 v kombinaci </t>
    </r>
    <r>
      <rPr>
        <b/>
        <i/>
        <sz val="8"/>
        <color rgb="FFFF0000"/>
        <rFont val="Arial CE"/>
        <charset val="238"/>
      </rPr>
      <t>(pevná cena)</t>
    </r>
  </si>
  <si>
    <r>
      <t xml:space="preserve">Dvojitá kolejová spojka smontovaná pražce betonové DKS 49 1:9-190-4,75 m </t>
    </r>
    <r>
      <rPr>
        <b/>
        <i/>
        <sz val="8"/>
        <color rgb="FFFF0000"/>
        <rFont val="Arial CE"/>
        <charset val="238"/>
      </rPr>
      <t>(pevná cena)</t>
    </r>
  </si>
  <si>
    <t>"kolej č. 1, 2" 200+200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</si>
</sst>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i/>
      <sz val="8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8" t="s">
        <v>14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2"/>
      <c r="AQ5" s="22"/>
      <c r="AR5" s="20"/>
      <c r="BE5" s="305" t="s">
        <v>15</v>
      </c>
      <c r="BS5" s="17" t="s">
        <v>16</v>
      </c>
    </row>
    <row r="6" spans="1:74" ht="36.950000000000003" customHeight="1">
      <c r="B6" s="21"/>
      <c r="C6" s="22"/>
      <c r="D6" s="28" t="s">
        <v>17</v>
      </c>
      <c r="E6" s="22"/>
      <c r="F6" s="22"/>
      <c r="G6" s="22"/>
      <c r="H6" s="22"/>
      <c r="I6" s="22"/>
      <c r="J6" s="22"/>
      <c r="K6" s="300" t="s">
        <v>18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2"/>
      <c r="AQ6" s="22"/>
      <c r="AR6" s="20"/>
      <c r="BE6" s="306"/>
      <c r="BS6" s="17" t="s">
        <v>19</v>
      </c>
    </row>
    <row r="7" spans="1:74" ht="12" customHeight="1">
      <c r="B7" s="21"/>
      <c r="C7" s="22"/>
      <c r="D7" s="29" t="s">
        <v>20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21</v>
      </c>
      <c r="AL7" s="22"/>
      <c r="AM7" s="22"/>
      <c r="AN7" s="27" t="s">
        <v>1</v>
      </c>
      <c r="AO7" s="22"/>
      <c r="AP7" s="22"/>
      <c r="AQ7" s="22"/>
      <c r="AR7" s="20"/>
      <c r="BE7" s="306"/>
      <c r="BS7" s="17" t="s">
        <v>19</v>
      </c>
    </row>
    <row r="8" spans="1:74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33</v>
      </c>
      <c r="AO8" s="22"/>
      <c r="AP8" s="22"/>
      <c r="AQ8" s="22"/>
      <c r="AR8" s="20"/>
      <c r="BE8" s="306"/>
      <c r="BS8" s="17" t="s">
        <v>19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6"/>
      <c r="BS9" s="17" t="s">
        <v>25</v>
      </c>
    </row>
    <row r="10" spans="1:74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06"/>
      <c r="BS10" s="17" t="s">
        <v>19</v>
      </c>
    </row>
    <row r="11" spans="1:74" ht="18.399999999999999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06"/>
      <c r="BS11" s="17" t="s">
        <v>19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6"/>
      <c r="BS12" s="17" t="s">
        <v>19</v>
      </c>
    </row>
    <row r="13" spans="1:74" ht="12" customHeight="1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33</v>
      </c>
      <c r="AO13" s="22"/>
      <c r="AP13" s="22"/>
      <c r="AQ13" s="22"/>
      <c r="AR13" s="20"/>
      <c r="BE13" s="306"/>
      <c r="BS13" s="17" t="s">
        <v>19</v>
      </c>
    </row>
    <row r="14" spans="1:74">
      <c r="B14" s="21"/>
      <c r="C14" s="22"/>
      <c r="D14" s="22"/>
      <c r="E14" s="301" t="s">
        <v>33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29" t="s">
        <v>30</v>
      </c>
      <c r="AL14" s="22"/>
      <c r="AM14" s="22"/>
      <c r="AN14" s="31" t="s">
        <v>33</v>
      </c>
      <c r="AO14" s="22"/>
      <c r="AP14" s="22"/>
      <c r="AQ14" s="22"/>
      <c r="AR14" s="20"/>
      <c r="BE14" s="306"/>
      <c r="BS14" s="17" t="s">
        <v>19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6"/>
      <c r="BS15" s="17" t="s">
        <v>4</v>
      </c>
    </row>
    <row r="16" spans="1:74" ht="12" customHeight="1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306"/>
      <c r="BS16" s="17" t="s">
        <v>4</v>
      </c>
    </row>
    <row r="17" spans="2:71" ht="18.399999999999999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37</v>
      </c>
      <c r="AO17" s="22"/>
      <c r="AP17" s="22"/>
      <c r="AQ17" s="22"/>
      <c r="AR17" s="20"/>
      <c r="BE17" s="306"/>
      <c r="BS17" s="17" t="s">
        <v>38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6"/>
      <c r="BS18" s="17" t="s">
        <v>6</v>
      </c>
    </row>
    <row r="19" spans="2:71" ht="12" customHeight="1">
      <c r="B19" s="21"/>
      <c r="C19" s="22"/>
      <c r="D19" s="29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35</v>
      </c>
      <c r="AO19" s="22"/>
      <c r="AP19" s="22"/>
      <c r="AQ19" s="22"/>
      <c r="AR19" s="20"/>
      <c r="BE19" s="306"/>
      <c r="BS19" s="17" t="s">
        <v>6</v>
      </c>
    </row>
    <row r="20" spans="2:7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37</v>
      </c>
      <c r="AO20" s="22"/>
      <c r="AP20" s="22"/>
      <c r="AQ20" s="22"/>
      <c r="AR20" s="20"/>
      <c r="BE20" s="306"/>
      <c r="BS20" s="17" t="s">
        <v>38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6"/>
    </row>
    <row r="22" spans="2:7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6"/>
    </row>
    <row r="23" spans="2:71" ht="16.5" customHeight="1">
      <c r="B23" s="21"/>
      <c r="C23" s="22"/>
      <c r="D23" s="22"/>
      <c r="E23" s="303" t="s">
        <v>1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O23" s="22"/>
      <c r="AP23" s="22"/>
      <c r="AQ23" s="22"/>
      <c r="AR23" s="20"/>
      <c r="BE23" s="306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6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6"/>
    </row>
    <row r="26" spans="2:71" s="1" customFormat="1" ht="25.9" customHeight="1">
      <c r="B26" s="34"/>
      <c r="C26" s="35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7">
        <f>ROUND(AG54,2)</f>
        <v>14463560</v>
      </c>
      <c r="AL26" s="308"/>
      <c r="AM26" s="308"/>
      <c r="AN26" s="308"/>
      <c r="AO26" s="308"/>
      <c r="AP26" s="35"/>
      <c r="AQ26" s="35"/>
      <c r="AR26" s="38"/>
      <c r="BE26" s="306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6"/>
    </row>
    <row r="28" spans="2:71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4" t="s">
        <v>42</v>
      </c>
      <c r="M28" s="304"/>
      <c r="N28" s="304"/>
      <c r="O28" s="304"/>
      <c r="P28" s="304"/>
      <c r="Q28" s="35"/>
      <c r="R28" s="35"/>
      <c r="S28" s="35"/>
      <c r="T28" s="35"/>
      <c r="U28" s="35"/>
      <c r="V28" s="35"/>
      <c r="W28" s="304" t="s">
        <v>43</v>
      </c>
      <c r="X28" s="304"/>
      <c r="Y28" s="304"/>
      <c r="Z28" s="304"/>
      <c r="AA28" s="304"/>
      <c r="AB28" s="304"/>
      <c r="AC28" s="304"/>
      <c r="AD28" s="304"/>
      <c r="AE28" s="304"/>
      <c r="AF28" s="35"/>
      <c r="AG28" s="35"/>
      <c r="AH28" s="35"/>
      <c r="AI28" s="35"/>
      <c r="AJ28" s="35"/>
      <c r="AK28" s="304" t="s">
        <v>44</v>
      </c>
      <c r="AL28" s="304"/>
      <c r="AM28" s="304"/>
      <c r="AN28" s="304"/>
      <c r="AO28" s="304"/>
      <c r="AP28" s="35"/>
      <c r="AQ28" s="35"/>
      <c r="AR28" s="38"/>
      <c r="BE28" s="306"/>
    </row>
    <row r="29" spans="2:71" s="2" customFormat="1" ht="14.45" customHeight="1">
      <c r="B29" s="39"/>
      <c r="C29" s="40"/>
      <c r="D29" s="29" t="s">
        <v>45</v>
      </c>
      <c r="E29" s="40"/>
      <c r="F29" s="29" t="s">
        <v>46</v>
      </c>
      <c r="G29" s="40"/>
      <c r="H29" s="40"/>
      <c r="I29" s="40"/>
      <c r="J29" s="40"/>
      <c r="K29" s="40"/>
      <c r="L29" s="277">
        <v>0.21</v>
      </c>
      <c r="M29" s="278"/>
      <c r="N29" s="278"/>
      <c r="O29" s="278"/>
      <c r="P29" s="278"/>
      <c r="Q29" s="40"/>
      <c r="R29" s="40"/>
      <c r="S29" s="40"/>
      <c r="T29" s="40"/>
      <c r="U29" s="40"/>
      <c r="V29" s="40"/>
      <c r="W29" s="285">
        <f>ROUND(AZ54, 2)</f>
        <v>14463560</v>
      </c>
      <c r="X29" s="278"/>
      <c r="Y29" s="278"/>
      <c r="Z29" s="278"/>
      <c r="AA29" s="278"/>
      <c r="AB29" s="278"/>
      <c r="AC29" s="278"/>
      <c r="AD29" s="278"/>
      <c r="AE29" s="278"/>
      <c r="AF29" s="40"/>
      <c r="AG29" s="40"/>
      <c r="AH29" s="40"/>
      <c r="AI29" s="40"/>
      <c r="AJ29" s="40"/>
      <c r="AK29" s="285">
        <f>ROUND(AV54, 2)</f>
        <v>3037347.6</v>
      </c>
      <c r="AL29" s="278"/>
      <c r="AM29" s="278"/>
      <c r="AN29" s="278"/>
      <c r="AO29" s="278"/>
      <c r="AP29" s="40"/>
      <c r="AQ29" s="40"/>
      <c r="AR29" s="41"/>
      <c r="BE29" s="306"/>
    </row>
    <row r="30" spans="2:71" s="2" customFormat="1" ht="14.45" customHeight="1">
      <c r="B30" s="39"/>
      <c r="C30" s="40"/>
      <c r="D30" s="40"/>
      <c r="E30" s="40"/>
      <c r="F30" s="29" t="s">
        <v>47</v>
      </c>
      <c r="G30" s="40"/>
      <c r="H30" s="40"/>
      <c r="I30" s="40"/>
      <c r="J30" s="40"/>
      <c r="K30" s="40"/>
      <c r="L30" s="277">
        <v>0.15</v>
      </c>
      <c r="M30" s="278"/>
      <c r="N30" s="278"/>
      <c r="O30" s="278"/>
      <c r="P30" s="278"/>
      <c r="Q30" s="40"/>
      <c r="R30" s="40"/>
      <c r="S30" s="40"/>
      <c r="T30" s="40"/>
      <c r="U30" s="40"/>
      <c r="V30" s="40"/>
      <c r="W30" s="285">
        <f>ROUND(BA54,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0"/>
      <c r="AG30" s="40"/>
      <c r="AH30" s="40"/>
      <c r="AI30" s="40"/>
      <c r="AJ30" s="40"/>
      <c r="AK30" s="285">
        <f>ROUND(AW54, 2)</f>
        <v>0</v>
      </c>
      <c r="AL30" s="278"/>
      <c r="AM30" s="278"/>
      <c r="AN30" s="278"/>
      <c r="AO30" s="278"/>
      <c r="AP30" s="40"/>
      <c r="AQ30" s="40"/>
      <c r="AR30" s="41"/>
      <c r="BE30" s="306"/>
    </row>
    <row r="31" spans="2:71" s="2" customFormat="1" ht="14.45" hidden="1" customHeight="1">
      <c r="B31" s="39"/>
      <c r="C31" s="40"/>
      <c r="D31" s="40"/>
      <c r="E31" s="40"/>
      <c r="F31" s="29" t="s">
        <v>48</v>
      </c>
      <c r="G31" s="40"/>
      <c r="H31" s="40"/>
      <c r="I31" s="40"/>
      <c r="J31" s="40"/>
      <c r="K31" s="40"/>
      <c r="L31" s="277">
        <v>0.21</v>
      </c>
      <c r="M31" s="278"/>
      <c r="N31" s="278"/>
      <c r="O31" s="278"/>
      <c r="P31" s="278"/>
      <c r="Q31" s="40"/>
      <c r="R31" s="40"/>
      <c r="S31" s="40"/>
      <c r="T31" s="40"/>
      <c r="U31" s="40"/>
      <c r="V31" s="40"/>
      <c r="W31" s="285">
        <f>ROUND(BB54,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0"/>
      <c r="AG31" s="40"/>
      <c r="AH31" s="40"/>
      <c r="AI31" s="40"/>
      <c r="AJ31" s="40"/>
      <c r="AK31" s="285">
        <v>0</v>
      </c>
      <c r="AL31" s="278"/>
      <c r="AM31" s="278"/>
      <c r="AN31" s="278"/>
      <c r="AO31" s="278"/>
      <c r="AP31" s="40"/>
      <c r="AQ31" s="40"/>
      <c r="AR31" s="41"/>
      <c r="BE31" s="306"/>
    </row>
    <row r="32" spans="2:71" s="2" customFormat="1" ht="14.45" hidden="1" customHeight="1">
      <c r="B32" s="39"/>
      <c r="C32" s="40"/>
      <c r="D32" s="40"/>
      <c r="E32" s="40"/>
      <c r="F32" s="29" t="s">
        <v>49</v>
      </c>
      <c r="G32" s="40"/>
      <c r="H32" s="40"/>
      <c r="I32" s="40"/>
      <c r="J32" s="40"/>
      <c r="K32" s="40"/>
      <c r="L32" s="277">
        <v>0.15</v>
      </c>
      <c r="M32" s="278"/>
      <c r="N32" s="278"/>
      <c r="O32" s="278"/>
      <c r="P32" s="278"/>
      <c r="Q32" s="40"/>
      <c r="R32" s="40"/>
      <c r="S32" s="40"/>
      <c r="T32" s="40"/>
      <c r="U32" s="40"/>
      <c r="V32" s="40"/>
      <c r="W32" s="285">
        <f>ROUND(BC54,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0"/>
      <c r="AG32" s="40"/>
      <c r="AH32" s="40"/>
      <c r="AI32" s="40"/>
      <c r="AJ32" s="40"/>
      <c r="AK32" s="285">
        <v>0</v>
      </c>
      <c r="AL32" s="278"/>
      <c r="AM32" s="278"/>
      <c r="AN32" s="278"/>
      <c r="AO32" s="278"/>
      <c r="AP32" s="40"/>
      <c r="AQ32" s="40"/>
      <c r="AR32" s="41"/>
      <c r="BE32" s="306"/>
    </row>
    <row r="33" spans="2:57" s="2" customFormat="1" ht="14.45" hidden="1" customHeight="1">
      <c r="B33" s="39"/>
      <c r="C33" s="40"/>
      <c r="D33" s="40"/>
      <c r="E33" s="40"/>
      <c r="F33" s="29" t="s">
        <v>50</v>
      </c>
      <c r="G33" s="40"/>
      <c r="H33" s="40"/>
      <c r="I33" s="40"/>
      <c r="J33" s="40"/>
      <c r="K33" s="40"/>
      <c r="L33" s="277">
        <v>0</v>
      </c>
      <c r="M33" s="278"/>
      <c r="N33" s="278"/>
      <c r="O33" s="278"/>
      <c r="P33" s="278"/>
      <c r="Q33" s="40"/>
      <c r="R33" s="40"/>
      <c r="S33" s="40"/>
      <c r="T33" s="40"/>
      <c r="U33" s="40"/>
      <c r="V33" s="40"/>
      <c r="W33" s="285">
        <f>ROUND(BD54,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0"/>
      <c r="AG33" s="40"/>
      <c r="AH33" s="40"/>
      <c r="AI33" s="40"/>
      <c r="AJ33" s="40"/>
      <c r="AK33" s="285">
        <v>0</v>
      </c>
      <c r="AL33" s="278"/>
      <c r="AM33" s="278"/>
      <c r="AN33" s="278"/>
      <c r="AO33" s="278"/>
      <c r="AP33" s="40"/>
      <c r="AQ33" s="40"/>
      <c r="AR33" s="41"/>
      <c r="BE33" s="306"/>
    </row>
    <row r="34" spans="2:57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06"/>
    </row>
    <row r="35" spans="2:57" s="1" customFormat="1" ht="25.9" customHeight="1">
      <c r="B35" s="34"/>
      <c r="C35" s="42"/>
      <c r="D35" s="43" t="s">
        <v>51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52</v>
      </c>
      <c r="U35" s="44"/>
      <c r="V35" s="44"/>
      <c r="W35" s="44"/>
      <c r="X35" s="281" t="s">
        <v>53</v>
      </c>
      <c r="Y35" s="282"/>
      <c r="Z35" s="282"/>
      <c r="AA35" s="282"/>
      <c r="AB35" s="282"/>
      <c r="AC35" s="44"/>
      <c r="AD35" s="44"/>
      <c r="AE35" s="44"/>
      <c r="AF35" s="44"/>
      <c r="AG35" s="44"/>
      <c r="AH35" s="44"/>
      <c r="AI35" s="44"/>
      <c r="AJ35" s="44"/>
      <c r="AK35" s="283">
        <f>SUM(AK26:AK33)</f>
        <v>17500907.600000001</v>
      </c>
      <c r="AL35" s="282"/>
      <c r="AM35" s="282"/>
      <c r="AN35" s="282"/>
      <c r="AO35" s="284"/>
      <c r="AP35" s="42"/>
      <c r="AQ35" s="42"/>
      <c r="AR35" s="38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57" s="1" customFormat="1" ht="6.95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</row>
    <row r="41" spans="2:57" s="1" customFormat="1" ht="6.95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</row>
    <row r="42" spans="2:57" s="1" customFormat="1" ht="24.95" customHeight="1">
      <c r="B42" s="34"/>
      <c r="C42" s="23" t="s">
        <v>54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</row>
    <row r="43" spans="2:57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</row>
    <row r="44" spans="2:57" s="1" customFormat="1" ht="12" customHeight="1">
      <c r="B44" s="34"/>
      <c r="C44" s="29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ZPD04/2019_K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8"/>
    </row>
    <row r="45" spans="2:57" s="3" customFormat="1" ht="36.950000000000003" customHeight="1">
      <c r="B45" s="50"/>
      <c r="C45" s="51" t="s">
        <v>17</v>
      </c>
      <c r="D45" s="52"/>
      <c r="E45" s="52"/>
      <c r="F45" s="52"/>
      <c r="G45" s="52"/>
      <c r="H45" s="52"/>
      <c r="I45" s="52"/>
      <c r="J45" s="52"/>
      <c r="K45" s="52"/>
      <c r="L45" s="295" t="str">
        <f>K6</f>
        <v>Oprava výhybek č. 10a/b a č. 11a/b v ŽST Moravské Bránice_K</v>
      </c>
      <c r="M45" s="296"/>
      <c r="N45" s="296"/>
      <c r="O45" s="296"/>
      <c r="P45" s="296"/>
      <c r="Q45" s="296"/>
      <c r="R45" s="296"/>
      <c r="S45" s="296"/>
      <c r="T45" s="296"/>
      <c r="U45" s="296"/>
      <c r="V45" s="296"/>
      <c r="W45" s="296"/>
      <c r="X45" s="296"/>
      <c r="Y45" s="296"/>
      <c r="Z45" s="296"/>
      <c r="AA45" s="296"/>
      <c r="AB45" s="296"/>
      <c r="AC45" s="296"/>
      <c r="AD45" s="296"/>
      <c r="AE45" s="296"/>
      <c r="AF45" s="296"/>
      <c r="AG45" s="296"/>
      <c r="AH45" s="296"/>
      <c r="AI45" s="296"/>
      <c r="AJ45" s="296"/>
      <c r="AK45" s="296"/>
      <c r="AL45" s="296"/>
      <c r="AM45" s="296"/>
      <c r="AN45" s="296"/>
      <c r="AO45" s="296"/>
      <c r="AP45" s="52"/>
      <c r="AQ45" s="52"/>
      <c r="AR45" s="53"/>
    </row>
    <row r="46" spans="2:57" s="1" customFormat="1" ht="6.95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</row>
    <row r="47" spans="2:57" s="1" customFormat="1" ht="12" customHeight="1">
      <c r="B47" s="34"/>
      <c r="C47" s="29" t="s">
        <v>22</v>
      </c>
      <c r="D47" s="35"/>
      <c r="E47" s="35"/>
      <c r="F47" s="35"/>
      <c r="G47" s="35"/>
      <c r="H47" s="35"/>
      <c r="I47" s="35"/>
      <c r="J47" s="35"/>
      <c r="K47" s="35"/>
      <c r="L47" s="54" t="str">
        <f>IF(K8="","",K8)</f>
        <v>ŽST Moravské Bránice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24</v>
      </c>
      <c r="AJ47" s="35"/>
      <c r="AK47" s="35"/>
      <c r="AL47" s="35"/>
      <c r="AM47" s="297" t="str">
        <f>IF(AN8= "","",AN8)</f>
        <v>Vyplň údaj</v>
      </c>
      <c r="AN47" s="297"/>
      <c r="AO47" s="35"/>
      <c r="AP47" s="35"/>
      <c r="AQ47" s="35"/>
      <c r="AR47" s="38"/>
    </row>
    <row r="48" spans="2:57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</row>
    <row r="49" spans="1:91" s="1" customFormat="1" ht="13.7" customHeight="1">
      <c r="B49" s="34"/>
      <c r="C49" s="29" t="s">
        <v>26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Správa železniční dopravní cesty,státní organizace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34</v>
      </c>
      <c r="AJ49" s="35"/>
      <c r="AK49" s="35"/>
      <c r="AL49" s="35"/>
      <c r="AM49" s="293" t="str">
        <f>IF(E17="","",E17)</f>
        <v>DMC Havlíčkův Brod, s.r.o.</v>
      </c>
      <c r="AN49" s="294"/>
      <c r="AO49" s="294"/>
      <c r="AP49" s="294"/>
      <c r="AQ49" s="35"/>
      <c r="AR49" s="38"/>
      <c r="AS49" s="287" t="s">
        <v>55</v>
      </c>
      <c r="AT49" s="288"/>
      <c r="AU49" s="56"/>
      <c r="AV49" s="56"/>
      <c r="AW49" s="56"/>
      <c r="AX49" s="56"/>
      <c r="AY49" s="56"/>
      <c r="AZ49" s="56"/>
      <c r="BA49" s="56"/>
      <c r="BB49" s="56"/>
      <c r="BC49" s="56"/>
      <c r="BD49" s="57"/>
    </row>
    <row r="50" spans="1:91" s="1" customFormat="1" ht="13.7" customHeight="1">
      <c r="B50" s="34"/>
      <c r="C50" s="29" t="s">
        <v>32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39</v>
      </c>
      <c r="AJ50" s="35"/>
      <c r="AK50" s="35"/>
      <c r="AL50" s="35"/>
      <c r="AM50" s="293" t="str">
        <f>IF(E20="","",E20)</f>
        <v>DMC Havlíčkův Brod, s.r.o.</v>
      </c>
      <c r="AN50" s="294"/>
      <c r="AO50" s="294"/>
      <c r="AP50" s="294"/>
      <c r="AQ50" s="35"/>
      <c r="AR50" s="38"/>
      <c r="AS50" s="289"/>
      <c r="AT50" s="290"/>
      <c r="AU50" s="58"/>
      <c r="AV50" s="58"/>
      <c r="AW50" s="58"/>
      <c r="AX50" s="58"/>
      <c r="AY50" s="58"/>
      <c r="AZ50" s="58"/>
      <c r="BA50" s="58"/>
      <c r="BB50" s="58"/>
      <c r="BC50" s="58"/>
      <c r="BD50" s="59"/>
    </row>
    <row r="51" spans="1:91" s="1" customFormat="1" ht="10.9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91"/>
      <c r="AT51" s="292"/>
      <c r="AU51" s="60"/>
      <c r="AV51" s="60"/>
      <c r="AW51" s="60"/>
      <c r="AX51" s="60"/>
      <c r="AY51" s="60"/>
      <c r="AZ51" s="60"/>
      <c r="BA51" s="60"/>
      <c r="BB51" s="60"/>
      <c r="BC51" s="60"/>
      <c r="BD51" s="61"/>
    </row>
    <row r="52" spans="1:91" s="1" customFormat="1" ht="29.25" customHeight="1">
      <c r="B52" s="34"/>
      <c r="C52" s="267" t="s">
        <v>56</v>
      </c>
      <c r="D52" s="268"/>
      <c r="E52" s="268"/>
      <c r="F52" s="268"/>
      <c r="G52" s="268"/>
      <c r="H52" s="62"/>
      <c r="I52" s="269" t="s">
        <v>57</v>
      </c>
      <c r="J52" s="268"/>
      <c r="K52" s="268"/>
      <c r="L52" s="268"/>
      <c r="M52" s="268"/>
      <c r="N52" s="268"/>
      <c r="O52" s="268"/>
      <c r="P52" s="268"/>
      <c r="Q52" s="268"/>
      <c r="R52" s="268"/>
      <c r="S52" s="268"/>
      <c r="T52" s="268"/>
      <c r="U52" s="268"/>
      <c r="V52" s="268"/>
      <c r="W52" s="268"/>
      <c r="X52" s="268"/>
      <c r="Y52" s="268"/>
      <c r="Z52" s="268"/>
      <c r="AA52" s="268"/>
      <c r="AB52" s="268"/>
      <c r="AC52" s="268"/>
      <c r="AD52" s="268"/>
      <c r="AE52" s="268"/>
      <c r="AF52" s="268"/>
      <c r="AG52" s="280" t="s">
        <v>58</v>
      </c>
      <c r="AH52" s="268"/>
      <c r="AI52" s="268"/>
      <c r="AJ52" s="268"/>
      <c r="AK52" s="268"/>
      <c r="AL52" s="268"/>
      <c r="AM52" s="268"/>
      <c r="AN52" s="269" t="s">
        <v>59</v>
      </c>
      <c r="AO52" s="268"/>
      <c r="AP52" s="279"/>
      <c r="AQ52" s="63" t="s">
        <v>60</v>
      </c>
      <c r="AR52" s="38"/>
      <c r="AS52" s="64" t="s">
        <v>61</v>
      </c>
      <c r="AT52" s="65" t="s">
        <v>62</v>
      </c>
      <c r="AU52" s="65" t="s">
        <v>63</v>
      </c>
      <c r="AV52" s="65" t="s">
        <v>64</v>
      </c>
      <c r="AW52" s="65" t="s">
        <v>65</v>
      </c>
      <c r="AX52" s="65" t="s">
        <v>66</v>
      </c>
      <c r="AY52" s="65" t="s">
        <v>67</v>
      </c>
      <c r="AZ52" s="65" t="s">
        <v>68</v>
      </c>
      <c r="BA52" s="65" t="s">
        <v>69</v>
      </c>
      <c r="BB52" s="65" t="s">
        <v>70</v>
      </c>
      <c r="BC52" s="65" t="s">
        <v>71</v>
      </c>
      <c r="BD52" s="66" t="s">
        <v>72</v>
      </c>
    </row>
    <row r="53" spans="1:91" s="1" customFormat="1" ht="10.9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</row>
    <row r="54" spans="1:91" s="4" customFormat="1" ht="32.450000000000003" customHeight="1">
      <c r="B54" s="70"/>
      <c r="C54" s="71" t="s">
        <v>73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272">
        <f>ROUND(AG55+AG58+AG59,2)</f>
        <v>14463560</v>
      </c>
      <c r="AH54" s="272"/>
      <c r="AI54" s="272"/>
      <c r="AJ54" s="272"/>
      <c r="AK54" s="272"/>
      <c r="AL54" s="272"/>
      <c r="AM54" s="272"/>
      <c r="AN54" s="273">
        <f t="shared" ref="AN54:AN59" si="0">SUM(AG54,AT54)</f>
        <v>17500907.600000001</v>
      </c>
      <c r="AO54" s="273"/>
      <c r="AP54" s="273"/>
      <c r="AQ54" s="74" t="s">
        <v>1</v>
      </c>
      <c r="AR54" s="75"/>
      <c r="AS54" s="76">
        <f>ROUND(AS55+AS58+AS59,2)</f>
        <v>0</v>
      </c>
      <c r="AT54" s="77">
        <f t="shared" ref="AT54:AT59" si="1">ROUND(SUM(AV54:AW54),2)</f>
        <v>3037347.6</v>
      </c>
      <c r="AU54" s="78">
        <f>ROUND(AU55+AU58+AU59,5)</f>
        <v>0</v>
      </c>
      <c r="AV54" s="77">
        <f>ROUND(AZ54*L29,2)</f>
        <v>3037347.6</v>
      </c>
      <c r="AW54" s="77">
        <f>ROUND(BA54*L30,2)</f>
        <v>0</v>
      </c>
      <c r="AX54" s="77">
        <f>ROUND(BB54*L29,2)</f>
        <v>0</v>
      </c>
      <c r="AY54" s="77">
        <f>ROUND(BC54*L30,2)</f>
        <v>0</v>
      </c>
      <c r="AZ54" s="77">
        <f>ROUND(AZ55+AZ58+AZ59,2)</f>
        <v>14463560</v>
      </c>
      <c r="BA54" s="77">
        <f>ROUND(BA55+BA58+BA59,2)</f>
        <v>0</v>
      </c>
      <c r="BB54" s="77">
        <f>ROUND(BB55+BB58+BB59,2)</f>
        <v>0</v>
      </c>
      <c r="BC54" s="77">
        <f>ROUND(BC55+BC58+BC59,2)</f>
        <v>0</v>
      </c>
      <c r="BD54" s="79">
        <f>ROUND(BD55+BD58+BD59,2)</f>
        <v>0</v>
      </c>
      <c r="BS54" s="80" t="s">
        <v>74</v>
      </c>
      <c r="BT54" s="80" t="s">
        <v>75</v>
      </c>
      <c r="BU54" s="81" t="s">
        <v>76</v>
      </c>
      <c r="BV54" s="80" t="s">
        <v>77</v>
      </c>
      <c r="BW54" s="80" t="s">
        <v>5</v>
      </c>
      <c r="BX54" s="80" t="s">
        <v>78</v>
      </c>
      <c r="CL54" s="80" t="s">
        <v>1</v>
      </c>
    </row>
    <row r="55" spans="1:91" s="5" customFormat="1" ht="16.5" customHeight="1">
      <c r="B55" s="82"/>
      <c r="C55" s="83"/>
      <c r="D55" s="266" t="s">
        <v>79</v>
      </c>
      <c r="E55" s="266"/>
      <c r="F55" s="266"/>
      <c r="G55" s="266"/>
      <c r="H55" s="266"/>
      <c r="I55" s="84"/>
      <c r="J55" s="266" t="s">
        <v>80</v>
      </c>
      <c r="K55" s="266"/>
      <c r="L55" s="266"/>
      <c r="M55" s="266"/>
      <c r="N55" s="266"/>
      <c r="O55" s="266"/>
      <c r="P55" s="266"/>
      <c r="Q55" s="266"/>
      <c r="R55" s="266"/>
      <c r="S55" s="266"/>
      <c r="T55" s="266"/>
      <c r="U55" s="266"/>
      <c r="V55" s="266"/>
      <c r="W55" s="266"/>
      <c r="X55" s="266"/>
      <c r="Y55" s="266"/>
      <c r="Z55" s="266"/>
      <c r="AA55" s="266"/>
      <c r="AB55" s="266"/>
      <c r="AC55" s="266"/>
      <c r="AD55" s="266"/>
      <c r="AE55" s="266"/>
      <c r="AF55" s="266"/>
      <c r="AG55" s="274">
        <f>ROUND(SUM(AG56:AG57),2)</f>
        <v>14463560</v>
      </c>
      <c r="AH55" s="271"/>
      <c r="AI55" s="271"/>
      <c r="AJ55" s="271"/>
      <c r="AK55" s="271"/>
      <c r="AL55" s="271"/>
      <c r="AM55" s="271"/>
      <c r="AN55" s="270">
        <f t="shared" si="0"/>
        <v>17500907.600000001</v>
      </c>
      <c r="AO55" s="271"/>
      <c r="AP55" s="271"/>
      <c r="AQ55" s="85" t="s">
        <v>81</v>
      </c>
      <c r="AR55" s="86"/>
      <c r="AS55" s="87">
        <f>ROUND(SUM(AS56:AS57),2)</f>
        <v>0</v>
      </c>
      <c r="AT55" s="88">
        <f t="shared" si="1"/>
        <v>3037347.6</v>
      </c>
      <c r="AU55" s="89">
        <f>ROUND(SUM(AU56:AU57),5)</f>
        <v>0</v>
      </c>
      <c r="AV55" s="88">
        <f>ROUND(AZ55*L29,2)</f>
        <v>3037347.6</v>
      </c>
      <c r="AW55" s="88">
        <f>ROUND(BA55*L30,2)</f>
        <v>0</v>
      </c>
      <c r="AX55" s="88">
        <f>ROUND(BB55*L29,2)</f>
        <v>0</v>
      </c>
      <c r="AY55" s="88">
        <f>ROUND(BC55*L30,2)</f>
        <v>0</v>
      </c>
      <c r="AZ55" s="88">
        <f>ROUND(SUM(AZ56:AZ57),2)</f>
        <v>14463560</v>
      </c>
      <c r="BA55" s="88">
        <f>ROUND(SUM(BA56:BA57),2)</f>
        <v>0</v>
      </c>
      <c r="BB55" s="88">
        <f>ROUND(SUM(BB56:BB57),2)</f>
        <v>0</v>
      </c>
      <c r="BC55" s="88">
        <f>ROUND(SUM(BC56:BC57),2)</f>
        <v>0</v>
      </c>
      <c r="BD55" s="90">
        <f>ROUND(SUM(BD56:BD57),2)</f>
        <v>0</v>
      </c>
      <c r="BS55" s="91" t="s">
        <v>74</v>
      </c>
      <c r="BT55" s="91" t="s">
        <v>19</v>
      </c>
      <c r="BU55" s="91" t="s">
        <v>76</v>
      </c>
      <c r="BV55" s="91" t="s">
        <v>77</v>
      </c>
      <c r="BW55" s="91" t="s">
        <v>82</v>
      </c>
      <c r="BX55" s="91" t="s">
        <v>5</v>
      </c>
      <c r="CL55" s="91" t="s">
        <v>1</v>
      </c>
      <c r="CM55" s="91" t="s">
        <v>83</v>
      </c>
    </row>
    <row r="56" spans="1:91" s="6" customFormat="1" ht="16.5" customHeight="1">
      <c r="A56" s="92" t="s">
        <v>84</v>
      </c>
      <c r="B56" s="93"/>
      <c r="C56" s="94"/>
      <c r="D56" s="94"/>
      <c r="E56" s="265" t="s">
        <v>85</v>
      </c>
      <c r="F56" s="265"/>
      <c r="G56" s="265"/>
      <c r="H56" s="265"/>
      <c r="I56" s="265"/>
      <c r="J56" s="94"/>
      <c r="K56" s="265" t="s">
        <v>86</v>
      </c>
      <c r="L56" s="265"/>
      <c r="M56" s="265"/>
      <c r="N56" s="265"/>
      <c r="O56" s="265"/>
      <c r="P56" s="265"/>
      <c r="Q56" s="265"/>
      <c r="R56" s="265"/>
      <c r="S56" s="265"/>
      <c r="T56" s="265"/>
      <c r="U56" s="265"/>
      <c r="V56" s="265"/>
      <c r="W56" s="265"/>
      <c r="X56" s="265"/>
      <c r="Y56" s="265"/>
      <c r="Z56" s="265"/>
      <c r="AA56" s="265"/>
      <c r="AB56" s="265"/>
      <c r="AC56" s="265"/>
      <c r="AD56" s="265"/>
      <c r="AE56" s="265"/>
      <c r="AF56" s="265"/>
      <c r="AG56" s="275">
        <f>'SO 01.1 - Koleje a výhybky'!J32</f>
        <v>14463560</v>
      </c>
      <c r="AH56" s="276"/>
      <c r="AI56" s="276"/>
      <c r="AJ56" s="276"/>
      <c r="AK56" s="276"/>
      <c r="AL56" s="276"/>
      <c r="AM56" s="276"/>
      <c r="AN56" s="275">
        <f t="shared" si="0"/>
        <v>17500907.600000001</v>
      </c>
      <c r="AO56" s="276"/>
      <c r="AP56" s="276"/>
      <c r="AQ56" s="95" t="s">
        <v>87</v>
      </c>
      <c r="AR56" s="96"/>
      <c r="AS56" s="97">
        <v>0</v>
      </c>
      <c r="AT56" s="98">
        <f t="shared" si="1"/>
        <v>3037347.6</v>
      </c>
      <c r="AU56" s="99">
        <f>'SO 01.1 - Koleje a výhybky'!P88</f>
        <v>0</v>
      </c>
      <c r="AV56" s="98">
        <f>'SO 01.1 - Koleje a výhybky'!J35</f>
        <v>3037347.6</v>
      </c>
      <c r="AW56" s="98">
        <f>'SO 01.1 - Koleje a výhybky'!J36</f>
        <v>0</v>
      </c>
      <c r="AX56" s="98">
        <f>'SO 01.1 - Koleje a výhybky'!J37</f>
        <v>0</v>
      </c>
      <c r="AY56" s="98">
        <f>'SO 01.1 - Koleje a výhybky'!J38</f>
        <v>0</v>
      </c>
      <c r="AZ56" s="98">
        <f>'SO 01.1 - Koleje a výhybky'!F35</f>
        <v>14463560</v>
      </c>
      <c r="BA56" s="98">
        <f>'SO 01.1 - Koleje a výhybky'!F36</f>
        <v>0</v>
      </c>
      <c r="BB56" s="98">
        <f>'SO 01.1 - Koleje a výhybky'!F37</f>
        <v>0</v>
      </c>
      <c r="BC56" s="98">
        <f>'SO 01.1 - Koleje a výhybky'!F38</f>
        <v>0</v>
      </c>
      <c r="BD56" s="100">
        <f>'SO 01.1 - Koleje a výhybky'!F39</f>
        <v>0</v>
      </c>
      <c r="BT56" s="101" t="s">
        <v>83</v>
      </c>
      <c r="BV56" s="101" t="s">
        <v>77</v>
      </c>
      <c r="BW56" s="101" t="s">
        <v>88</v>
      </c>
      <c r="BX56" s="101" t="s">
        <v>82</v>
      </c>
      <c r="CL56" s="101" t="s">
        <v>1</v>
      </c>
    </row>
    <row r="57" spans="1:91" s="6" customFormat="1" ht="16.5" customHeight="1">
      <c r="A57" s="92" t="s">
        <v>84</v>
      </c>
      <c r="B57" s="93"/>
      <c r="C57" s="94"/>
      <c r="D57" s="94"/>
      <c r="E57" s="265" t="s">
        <v>89</v>
      </c>
      <c r="F57" s="265"/>
      <c r="G57" s="265"/>
      <c r="H57" s="265"/>
      <c r="I57" s="265"/>
      <c r="J57" s="94"/>
      <c r="K57" s="265" t="s">
        <v>90</v>
      </c>
      <c r="L57" s="265"/>
      <c r="M57" s="265"/>
      <c r="N57" s="265"/>
      <c r="O57" s="265"/>
      <c r="P57" s="265"/>
      <c r="Q57" s="265"/>
      <c r="R57" s="265"/>
      <c r="S57" s="265"/>
      <c r="T57" s="265"/>
      <c r="U57" s="265"/>
      <c r="V57" s="265"/>
      <c r="W57" s="265"/>
      <c r="X57" s="265"/>
      <c r="Y57" s="265"/>
      <c r="Z57" s="265"/>
      <c r="AA57" s="265"/>
      <c r="AB57" s="265"/>
      <c r="AC57" s="265"/>
      <c r="AD57" s="265"/>
      <c r="AE57" s="265"/>
      <c r="AF57" s="265"/>
      <c r="AG57" s="275">
        <f>'SO 01.2 - EOV'!J32</f>
        <v>0</v>
      </c>
      <c r="AH57" s="276"/>
      <c r="AI57" s="276"/>
      <c r="AJ57" s="276"/>
      <c r="AK57" s="276"/>
      <c r="AL57" s="276"/>
      <c r="AM57" s="276"/>
      <c r="AN57" s="275">
        <f t="shared" si="0"/>
        <v>0</v>
      </c>
      <c r="AO57" s="276"/>
      <c r="AP57" s="276"/>
      <c r="AQ57" s="95" t="s">
        <v>87</v>
      </c>
      <c r="AR57" s="96"/>
      <c r="AS57" s="97">
        <v>0</v>
      </c>
      <c r="AT57" s="98">
        <f t="shared" si="1"/>
        <v>0</v>
      </c>
      <c r="AU57" s="99">
        <f>'SO 01.2 - EOV'!P90</f>
        <v>0</v>
      </c>
      <c r="AV57" s="98">
        <f>'SO 01.2 - EOV'!J35</f>
        <v>0</v>
      </c>
      <c r="AW57" s="98">
        <f>'SO 01.2 - EOV'!J36</f>
        <v>0</v>
      </c>
      <c r="AX57" s="98">
        <f>'SO 01.2 - EOV'!J37</f>
        <v>0</v>
      </c>
      <c r="AY57" s="98">
        <f>'SO 01.2 - EOV'!J38</f>
        <v>0</v>
      </c>
      <c r="AZ57" s="98">
        <f>'SO 01.2 - EOV'!F35</f>
        <v>0</v>
      </c>
      <c r="BA57" s="98">
        <f>'SO 01.2 - EOV'!F36</f>
        <v>0</v>
      </c>
      <c r="BB57" s="98">
        <f>'SO 01.2 - EOV'!F37</f>
        <v>0</v>
      </c>
      <c r="BC57" s="98">
        <f>'SO 01.2 - EOV'!F38</f>
        <v>0</v>
      </c>
      <c r="BD57" s="100">
        <f>'SO 01.2 - EOV'!F39</f>
        <v>0</v>
      </c>
      <c r="BT57" s="101" t="s">
        <v>83</v>
      </c>
      <c r="BV57" s="101" t="s">
        <v>77</v>
      </c>
      <c r="BW57" s="101" t="s">
        <v>91</v>
      </c>
      <c r="BX57" s="101" t="s">
        <v>82</v>
      </c>
      <c r="CL57" s="101" t="s">
        <v>1</v>
      </c>
    </row>
    <row r="58" spans="1:91" s="5" customFormat="1" ht="16.5" customHeight="1">
      <c r="A58" s="92" t="s">
        <v>84</v>
      </c>
      <c r="B58" s="82"/>
      <c r="C58" s="83"/>
      <c r="D58" s="266" t="s">
        <v>92</v>
      </c>
      <c r="E58" s="266"/>
      <c r="F58" s="266"/>
      <c r="G58" s="266"/>
      <c r="H58" s="266"/>
      <c r="I58" s="84"/>
      <c r="J58" s="266" t="s">
        <v>93</v>
      </c>
      <c r="K58" s="266"/>
      <c r="L58" s="266"/>
      <c r="M58" s="266"/>
      <c r="N58" s="266"/>
      <c r="O58" s="266"/>
      <c r="P58" s="266"/>
      <c r="Q58" s="266"/>
      <c r="R58" s="266"/>
      <c r="S58" s="266"/>
      <c r="T58" s="266"/>
      <c r="U58" s="266"/>
      <c r="V58" s="266"/>
      <c r="W58" s="266"/>
      <c r="X58" s="266"/>
      <c r="Y58" s="266"/>
      <c r="Z58" s="266"/>
      <c r="AA58" s="266"/>
      <c r="AB58" s="266"/>
      <c r="AC58" s="266"/>
      <c r="AD58" s="266"/>
      <c r="AE58" s="266"/>
      <c r="AF58" s="266"/>
      <c r="AG58" s="270">
        <f>'PS 01 - Zabezpečovací zař...'!J30</f>
        <v>0</v>
      </c>
      <c r="AH58" s="271"/>
      <c r="AI58" s="271"/>
      <c r="AJ58" s="271"/>
      <c r="AK58" s="271"/>
      <c r="AL58" s="271"/>
      <c r="AM58" s="271"/>
      <c r="AN58" s="270">
        <f t="shared" si="0"/>
        <v>0</v>
      </c>
      <c r="AO58" s="271"/>
      <c r="AP58" s="271"/>
      <c r="AQ58" s="85" t="s">
        <v>81</v>
      </c>
      <c r="AR58" s="86"/>
      <c r="AS58" s="87">
        <v>0</v>
      </c>
      <c r="AT58" s="88">
        <f t="shared" si="1"/>
        <v>0</v>
      </c>
      <c r="AU58" s="89">
        <f>'PS 01 - Zabezpečovací zař...'!P83</f>
        <v>0</v>
      </c>
      <c r="AV58" s="88">
        <f>'PS 01 - Zabezpečovací zař...'!J33</f>
        <v>0</v>
      </c>
      <c r="AW58" s="88">
        <f>'PS 01 - Zabezpečovací zař...'!J34</f>
        <v>0</v>
      </c>
      <c r="AX58" s="88">
        <f>'PS 01 - Zabezpečovací zař...'!J35</f>
        <v>0</v>
      </c>
      <c r="AY58" s="88">
        <f>'PS 01 - Zabezpečovací zař...'!J36</f>
        <v>0</v>
      </c>
      <c r="AZ58" s="88">
        <f>'PS 01 - Zabezpečovací zař...'!F33</f>
        <v>0</v>
      </c>
      <c r="BA58" s="88">
        <f>'PS 01 - Zabezpečovací zař...'!F34</f>
        <v>0</v>
      </c>
      <c r="BB58" s="88">
        <f>'PS 01 - Zabezpečovací zař...'!F35</f>
        <v>0</v>
      </c>
      <c r="BC58" s="88">
        <f>'PS 01 - Zabezpečovací zař...'!F36</f>
        <v>0</v>
      </c>
      <c r="BD58" s="90">
        <f>'PS 01 - Zabezpečovací zař...'!F37</f>
        <v>0</v>
      </c>
      <c r="BT58" s="91" t="s">
        <v>19</v>
      </c>
      <c r="BV58" s="91" t="s">
        <v>77</v>
      </c>
      <c r="BW58" s="91" t="s">
        <v>94</v>
      </c>
      <c r="BX58" s="91" t="s">
        <v>5</v>
      </c>
      <c r="CL58" s="91" t="s">
        <v>1</v>
      </c>
      <c r="CM58" s="91" t="s">
        <v>83</v>
      </c>
    </row>
    <row r="59" spans="1:91" s="5" customFormat="1" ht="16.5" customHeight="1">
      <c r="A59" s="92" t="s">
        <v>84</v>
      </c>
      <c r="B59" s="82"/>
      <c r="C59" s="83"/>
      <c r="D59" s="266" t="s">
        <v>95</v>
      </c>
      <c r="E59" s="266"/>
      <c r="F59" s="266"/>
      <c r="G59" s="266"/>
      <c r="H59" s="266"/>
      <c r="I59" s="84"/>
      <c r="J59" s="266" t="s">
        <v>96</v>
      </c>
      <c r="K59" s="266"/>
      <c r="L59" s="266"/>
      <c r="M59" s="266"/>
      <c r="N59" s="266"/>
      <c r="O59" s="266"/>
      <c r="P59" s="266"/>
      <c r="Q59" s="266"/>
      <c r="R59" s="266"/>
      <c r="S59" s="266"/>
      <c r="T59" s="266"/>
      <c r="U59" s="266"/>
      <c r="V59" s="266"/>
      <c r="W59" s="266"/>
      <c r="X59" s="266"/>
      <c r="Y59" s="266"/>
      <c r="Z59" s="266"/>
      <c r="AA59" s="266"/>
      <c r="AB59" s="266"/>
      <c r="AC59" s="266"/>
      <c r="AD59" s="266"/>
      <c r="AE59" s="266"/>
      <c r="AF59" s="266"/>
      <c r="AG59" s="270">
        <f>'VRN - Vedlejší rozpočtové...'!J30</f>
        <v>0</v>
      </c>
      <c r="AH59" s="271"/>
      <c r="AI59" s="271"/>
      <c r="AJ59" s="271"/>
      <c r="AK59" s="271"/>
      <c r="AL59" s="271"/>
      <c r="AM59" s="271"/>
      <c r="AN59" s="270">
        <f t="shared" si="0"/>
        <v>0</v>
      </c>
      <c r="AO59" s="271"/>
      <c r="AP59" s="271"/>
      <c r="AQ59" s="85" t="s">
        <v>81</v>
      </c>
      <c r="AR59" s="86"/>
      <c r="AS59" s="102">
        <v>0</v>
      </c>
      <c r="AT59" s="103">
        <f t="shared" si="1"/>
        <v>0</v>
      </c>
      <c r="AU59" s="104">
        <f>'VRN - Vedlejší rozpočtové...'!P80</f>
        <v>0</v>
      </c>
      <c r="AV59" s="103">
        <f>'VRN - Vedlejší rozpočtové...'!J33</f>
        <v>0</v>
      </c>
      <c r="AW59" s="103">
        <f>'VRN - Vedlejší rozpočtové...'!J34</f>
        <v>0</v>
      </c>
      <c r="AX59" s="103">
        <f>'VRN - Vedlejší rozpočtové...'!J35</f>
        <v>0</v>
      </c>
      <c r="AY59" s="103">
        <f>'VRN - Vedlejší rozpočtové...'!J36</f>
        <v>0</v>
      </c>
      <c r="AZ59" s="103">
        <f>'VRN - Vedlejší rozpočtové...'!F33</f>
        <v>0</v>
      </c>
      <c r="BA59" s="103">
        <f>'VRN - Vedlejší rozpočtové...'!F34</f>
        <v>0</v>
      </c>
      <c r="BB59" s="103">
        <f>'VRN - Vedlejší rozpočtové...'!F35</f>
        <v>0</v>
      </c>
      <c r="BC59" s="103">
        <f>'VRN - Vedlejší rozpočtové...'!F36</f>
        <v>0</v>
      </c>
      <c r="BD59" s="105">
        <f>'VRN - Vedlejší rozpočtové...'!F37</f>
        <v>0</v>
      </c>
      <c r="BT59" s="91" t="s">
        <v>19</v>
      </c>
      <c r="BV59" s="91" t="s">
        <v>77</v>
      </c>
      <c r="BW59" s="91" t="s">
        <v>97</v>
      </c>
      <c r="BX59" s="91" t="s">
        <v>5</v>
      </c>
      <c r="CL59" s="91" t="s">
        <v>1</v>
      </c>
      <c r="CM59" s="91" t="s">
        <v>83</v>
      </c>
    </row>
    <row r="60" spans="1:91" s="1" customFormat="1" ht="30" customHeight="1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8"/>
    </row>
    <row r="61" spans="1:91" s="1" customFormat="1" ht="6.95" customHeight="1">
      <c r="B61" s="46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38"/>
    </row>
  </sheetData>
  <sheetProtection algorithmName="SHA-512" hashValue="t+Ctn5ObgygTgpjd8anLH/GxAzFLZBF0ulDNOhJzfrkrCe2qZ0eNOVHO+ZDTrxIjC8y/hYqlQqNycE7A7DTg/w==" saltValue="P8jlKEUhmemVKU67zxZIhAfNjkBgGjThkD/cUbrCCSSb9wzp+/egYrvjNv1jesK6tnjLQ4VDc5ETOFKl1eRigQ==" spinCount="100000" sheet="1" objects="1" scenarios="1" formatColumns="0" formatRows="0"/>
  <mergeCells count="58">
    <mergeCell ref="AK26:AO26"/>
    <mergeCell ref="W29:AE29"/>
    <mergeCell ref="AK29:AO29"/>
    <mergeCell ref="W30:AE30"/>
    <mergeCell ref="AK30:AO30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K31:AO31"/>
    <mergeCell ref="W32:AE32"/>
    <mergeCell ref="AK32:AO32"/>
    <mergeCell ref="W33:AE33"/>
    <mergeCell ref="AK33:AO33"/>
    <mergeCell ref="AN58:AP58"/>
    <mergeCell ref="AG58:AM58"/>
    <mergeCell ref="AN59:AP59"/>
    <mergeCell ref="AG59:AM59"/>
    <mergeCell ref="AG54:AM54"/>
    <mergeCell ref="AN54:AP54"/>
    <mergeCell ref="AN55:AP55"/>
    <mergeCell ref="AG55:AM55"/>
    <mergeCell ref="AN56:AP56"/>
    <mergeCell ref="AG56:AM56"/>
    <mergeCell ref="AN57:AP57"/>
    <mergeCell ref="AG57:AM57"/>
    <mergeCell ref="C52:G52"/>
    <mergeCell ref="I52:AF52"/>
    <mergeCell ref="D55:H55"/>
    <mergeCell ref="J55:AF55"/>
    <mergeCell ref="E56:I56"/>
    <mergeCell ref="K56:AF56"/>
    <mergeCell ref="E57:I57"/>
    <mergeCell ref="K57:AF57"/>
    <mergeCell ref="D58:H58"/>
    <mergeCell ref="J58:AF58"/>
    <mergeCell ref="D59:H59"/>
    <mergeCell ref="J59:AF59"/>
  </mergeCells>
  <hyperlinks>
    <hyperlink ref="A56" location="'SO 01.1 - Koleje a výhybky'!C2" display="/"/>
    <hyperlink ref="A57" location="'SO 01.2 - EOV'!C2" display="/"/>
    <hyperlink ref="A58" location="'PS 01 - Zabezpečovací zař...'!C2" display="/"/>
    <hyperlink ref="A59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83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88</v>
      </c>
    </row>
    <row r="3" spans="2:46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83</v>
      </c>
    </row>
    <row r="4" spans="2:46" ht="24.95" customHeight="1">
      <c r="B4" s="20"/>
      <c r="D4" s="110" t="s">
        <v>98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1" t="s">
        <v>17</v>
      </c>
      <c r="L6" s="20"/>
    </row>
    <row r="7" spans="2:46" ht="16.5" customHeight="1">
      <c r="B7" s="20"/>
      <c r="E7" s="311" t="str">
        <f>'Rekapitulace stavby'!K6</f>
        <v>Oprava výhybek č. 10a/b a č. 11a/b v ŽST Moravské Bránice_K</v>
      </c>
      <c r="F7" s="312"/>
      <c r="G7" s="312"/>
      <c r="H7" s="312"/>
      <c r="L7" s="20"/>
    </row>
    <row r="8" spans="2:46" ht="12" customHeight="1">
      <c r="B8" s="20"/>
      <c r="D8" s="111" t="s">
        <v>99</v>
      </c>
      <c r="L8" s="20"/>
    </row>
    <row r="9" spans="2:46" s="1" customFormat="1" ht="16.5" customHeight="1">
      <c r="B9" s="38"/>
      <c r="E9" s="311" t="s">
        <v>100</v>
      </c>
      <c r="F9" s="313"/>
      <c r="G9" s="313"/>
      <c r="H9" s="313"/>
      <c r="I9" s="112"/>
      <c r="L9" s="38"/>
    </row>
    <row r="10" spans="2:46" s="1" customFormat="1" ht="12" customHeight="1">
      <c r="B10" s="38"/>
      <c r="D10" s="111" t="s">
        <v>101</v>
      </c>
      <c r="I10" s="112"/>
      <c r="L10" s="38"/>
    </row>
    <row r="11" spans="2:46" s="1" customFormat="1" ht="36.950000000000003" customHeight="1">
      <c r="B11" s="38"/>
      <c r="E11" s="314" t="s">
        <v>102</v>
      </c>
      <c r="F11" s="313"/>
      <c r="G11" s="313"/>
      <c r="H11" s="313"/>
      <c r="I11" s="112"/>
      <c r="L11" s="38"/>
    </row>
    <row r="12" spans="2:46" s="1" customFormat="1">
      <c r="B12" s="38"/>
      <c r="I12" s="112"/>
      <c r="L12" s="38"/>
    </row>
    <row r="13" spans="2:46" s="1" customFormat="1" ht="12" customHeight="1">
      <c r="B13" s="38"/>
      <c r="D13" s="111" t="s">
        <v>20</v>
      </c>
      <c r="F13" s="17" t="s">
        <v>1</v>
      </c>
      <c r="I13" s="113" t="s">
        <v>21</v>
      </c>
      <c r="J13" s="17" t="s">
        <v>1</v>
      </c>
      <c r="L13" s="38"/>
    </row>
    <row r="14" spans="2:46" s="1" customFormat="1" ht="12" customHeight="1">
      <c r="B14" s="38"/>
      <c r="D14" s="111" t="s">
        <v>22</v>
      </c>
      <c r="F14" s="17" t="s">
        <v>23</v>
      </c>
      <c r="I14" s="113" t="s">
        <v>24</v>
      </c>
      <c r="J14" s="114" t="str">
        <f>'Rekapitulace stavby'!AN8</f>
        <v>Vyplň údaj</v>
      </c>
      <c r="L14" s="38"/>
    </row>
    <row r="15" spans="2:46" s="1" customFormat="1" ht="10.9" customHeight="1">
      <c r="B15" s="38"/>
      <c r="I15" s="112"/>
      <c r="L15" s="38"/>
    </row>
    <row r="16" spans="2:46" s="1" customFormat="1" ht="12" customHeight="1">
      <c r="B16" s="38"/>
      <c r="D16" s="111" t="s">
        <v>26</v>
      </c>
      <c r="I16" s="113" t="s">
        <v>27</v>
      </c>
      <c r="J16" s="17" t="s">
        <v>28</v>
      </c>
      <c r="L16" s="38"/>
    </row>
    <row r="17" spans="2:12" s="1" customFormat="1" ht="18" customHeight="1">
      <c r="B17" s="38"/>
      <c r="E17" s="17" t="s">
        <v>29</v>
      </c>
      <c r="I17" s="113" t="s">
        <v>30</v>
      </c>
      <c r="J17" s="17" t="s">
        <v>31</v>
      </c>
      <c r="L17" s="38"/>
    </row>
    <row r="18" spans="2:12" s="1" customFormat="1" ht="6.95" customHeight="1">
      <c r="B18" s="38"/>
      <c r="I18" s="112"/>
      <c r="L18" s="38"/>
    </row>
    <row r="19" spans="2:12" s="1" customFormat="1" ht="12" customHeight="1">
      <c r="B19" s="38"/>
      <c r="D19" s="111" t="s">
        <v>32</v>
      </c>
      <c r="I19" s="113" t="s">
        <v>27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15" t="str">
        <f>'Rekapitulace stavby'!E14</f>
        <v>Vyplň údaj</v>
      </c>
      <c r="F20" s="316"/>
      <c r="G20" s="316"/>
      <c r="H20" s="316"/>
      <c r="I20" s="113" t="s">
        <v>30</v>
      </c>
      <c r="J20" s="30" t="str">
        <f>'Rekapitulace stavby'!AN14</f>
        <v>Vyplň údaj</v>
      </c>
      <c r="L20" s="38"/>
    </row>
    <row r="21" spans="2:12" s="1" customFormat="1" ht="6.95" customHeight="1">
      <c r="B21" s="38"/>
      <c r="I21" s="112"/>
      <c r="L21" s="38"/>
    </row>
    <row r="22" spans="2:12" s="1" customFormat="1" ht="12" customHeight="1">
      <c r="B22" s="38"/>
      <c r="D22" s="111" t="s">
        <v>34</v>
      </c>
      <c r="I22" s="113" t="s">
        <v>27</v>
      </c>
      <c r="J22" s="17" t="s">
        <v>35</v>
      </c>
      <c r="L22" s="38"/>
    </row>
    <row r="23" spans="2:12" s="1" customFormat="1" ht="18" customHeight="1">
      <c r="B23" s="38"/>
      <c r="E23" s="17" t="s">
        <v>36</v>
      </c>
      <c r="I23" s="113" t="s">
        <v>30</v>
      </c>
      <c r="J23" s="17" t="s">
        <v>37</v>
      </c>
      <c r="L23" s="38"/>
    </row>
    <row r="24" spans="2:12" s="1" customFormat="1" ht="6.95" customHeight="1">
      <c r="B24" s="38"/>
      <c r="I24" s="112"/>
      <c r="L24" s="38"/>
    </row>
    <row r="25" spans="2:12" s="1" customFormat="1" ht="12" customHeight="1">
      <c r="B25" s="38"/>
      <c r="D25" s="111" t="s">
        <v>39</v>
      </c>
      <c r="I25" s="113" t="s">
        <v>27</v>
      </c>
      <c r="J25" s="17" t="s">
        <v>35</v>
      </c>
      <c r="L25" s="38"/>
    </row>
    <row r="26" spans="2:12" s="1" customFormat="1" ht="18" customHeight="1">
      <c r="B26" s="38"/>
      <c r="E26" s="17" t="s">
        <v>36</v>
      </c>
      <c r="I26" s="113" t="s">
        <v>30</v>
      </c>
      <c r="J26" s="17" t="s">
        <v>37</v>
      </c>
      <c r="L26" s="38"/>
    </row>
    <row r="27" spans="2:12" s="1" customFormat="1" ht="6.95" customHeight="1">
      <c r="B27" s="38"/>
      <c r="I27" s="112"/>
      <c r="L27" s="38"/>
    </row>
    <row r="28" spans="2:12" s="1" customFormat="1" ht="12" customHeight="1">
      <c r="B28" s="38"/>
      <c r="D28" s="111" t="s">
        <v>40</v>
      </c>
      <c r="I28" s="112"/>
      <c r="L28" s="38"/>
    </row>
    <row r="29" spans="2:12" s="7" customFormat="1" ht="16.5" customHeight="1">
      <c r="B29" s="115"/>
      <c r="E29" s="317" t="s">
        <v>1</v>
      </c>
      <c r="F29" s="317"/>
      <c r="G29" s="317"/>
      <c r="H29" s="317"/>
      <c r="I29" s="116"/>
      <c r="L29" s="115"/>
    </row>
    <row r="30" spans="2:12" s="1" customFormat="1" ht="6.95" customHeight="1">
      <c r="B30" s="38"/>
      <c r="I30" s="112"/>
      <c r="L30" s="38"/>
    </row>
    <row r="31" spans="2:12" s="1" customFormat="1" ht="6.95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25.35" customHeight="1">
      <c r="B32" s="38"/>
      <c r="D32" s="118" t="s">
        <v>41</v>
      </c>
      <c r="I32" s="112"/>
      <c r="J32" s="119">
        <f>ROUND(J88, 2)</f>
        <v>14463560</v>
      </c>
      <c r="L32" s="38"/>
    </row>
    <row r="33" spans="2:12" s="1" customFormat="1" ht="6.95" customHeight="1">
      <c r="B33" s="38"/>
      <c r="D33" s="56"/>
      <c r="E33" s="56"/>
      <c r="F33" s="56"/>
      <c r="G33" s="56"/>
      <c r="H33" s="56"/>
      <c r="I33" s="117"/>
      <c r="J33" s="56"/>
      <c r="K33" s="56"/>
      <c r="L33" s="38"/>
    </row>
    <row r="34" spans="2:12" s="1" customFormat="1" ht="14.45" customHeight="1">
      <c r="B34" s="38"/>
      <c r="F34" s="120" t="s">
        <v>43</v>
      </c>
      <c r="I34" s="121" t="s">
        <v>42</v>
      </c>
      <c r="J34" s="120" t="s">
        <v>44</v>
      </c>
      <c r="L34" s="38"/>
    </row>
    <row r="35" spans="2:12" s="1" customFormat="1" ht="14.45" customHeight="1">
      <c r="B35" s="38"/>
      <c r="D35" s="111" t="s">
        <v>45</v>
      </c>
      <c r="E35" s="111" t="s">
        <v>46</v>
      </c>
      <c r="F35" s="122">
        <f>ROUND((SUM(BE88:BE482)),  2)</f>
        <v>14463560</v>
      </c>
      <c r="I35" s="123">
        <v>0.21</v>
      </c>
      <c r="J35" s="122">
        <f>ROUND(((SUM(BE88:BE482))*I35),  2)</f>
        <v>3037347.6</v>
      </c>
      <c r="L35" s="38"/>
    </row>
    <row r="36" spans="2:12" s="1" customFormat="1" ht="14.45" customHeight="1">
      <c r="B36" s="38"/>
      <c r="E36" s="111" t="s">
        <v>47</v>
      </c>
      <c r="F36" s="122">
        <f>ROUND((SUM(BF88:BF482)),  2)</f>
        <v>0</v>
      </c>
      <c r="I36" s="123">
        <v>0.15</v>
      </c>
      <c r="J36" s="122">
        <f>ROUND(((SUM(BF88:BF482))*I36),  2)</f>
        <v>0</v>
      </c>
      <c r="L36" s="38"/>
    </row>
    <row r="37" spans="2:12" s="1" customFormat="1" ht="14.45" hidden="1" customHeight="1">
      <c r="B37" s="38"/>
      <c r="E37" s="111" t="s">
        <v>48</v>
      </c>
      <c r="F37" s="122">
        <f>ROUND((SUM(BG88:BG482)),  2)</f>
        <v>0</v>
      </c>
      <c r="I37" s="123">
        <v>0.21</v>
      </c>
      <c r="J37" s="122">
        <f>0</f>
        <v>0</v>
      </c>
      <c r="L37" s="38"/>
    </row>
    <row r="38" spans="2:12" s="1" customFormat="1" ht="14.45" hidden="1" customHeight="1">
      <c r="B38" s="38"/>
      <c r="E38" s="111" t="s">
        <v>49</v>
      </c>
      <c r="F38" s="122">
        <f>ROUND((SUM(BH88:BH482)),  2)</f>
        <v>0</v>
      </c>
      <c r="I38" s="123">
        <v>0.15</v>
      </c>
      <c r="J38" s="122">
        <f>0</f>
        <v>0</v>
      </c>
      <c r="L38" s="38"/>
    </row>
    <row r="39" spans="2:12" s="1" customFormat="1" ht="14.45" hidden="1" customHeight="1">
      <c r="B39" s="38"/>
      <c r="E39" s="111" t="s">
        <v>50</v>
      </c>
      <c r="F39" s="122">
        <f>ROUND((SUM(BI88:BI482)),  2)</f>
        <v>0</v>
      </c>
      <c r="I39" s="123">
        <v>0</v>
      </c>
      <c r="J39" s="122">
        <f>0</f>
        <v>0</v>
      </c>
      <c r="L39" s="38"/>
    </row>
    <row r="40" spans="2:12" s="1" customFormat="1" ht="6.95" customHeight="1">
      <c r="B40" s="38"/>
      <c r="I40" s="112"/>
      <c r="L40" s="38"/>
    </row>
    <row r="41" spans="2:12" s="1" customFormat="1" ht="25.35" customHeight="1">
      <c r="B41" s="38"/>
      <c r="C41" s="124"/>
      <c r="D41" s="125" t="s">
        <v>51</v>
      </c>
      <c r="E41" s="126"/>
      <c r="F41" s="126"/>
      <c r="G41" s="127" t="s">
        <v>52</v>
      </c>
      <c r="H41" s="128" t="s">
        <v>53</v>
      </c>
      <c r="I41" s="129"/>
      <c r="J41" s="130">
        <f>SUM(J32:J39)</f>
        <v>17500907.600000001</v>
      </c>
      <c r="K41" s="131"/>
      <c r="L41" s="38"/>
    </row>
    <row r="42" spans="2:12" s="1" customFormat="1" ht="14.45" customHeight="1">
      <c r="B42" s="132"/>
      <c r="C42" s="133"/>
      <c r="D42" s="133"/>
      <c r="E42" s="133"/>
      <c r="F42" s="133"/>
      <c r="G42" s="133"/>
      <c r="H42" s="133"/>
      <c r="I42" s="134"/>
      <c r="J42" s="133"/>
      <c r="K42" s="133"/>
      <c r="L42" s="38"/>
    </row>
    <row r="46" spans="2:12" s="1" customFormat="1" ht="6.95" customHeight="1">
      <c r="B46" s="135"/>
      <c r="C46" s="136"/>
      <c r="D46" s="136"/>
      <c r="E46" s="136"/>
      <c r="F46" s="136"/>
      <c r="G46" s="136"/>
      <c r="H46" s="136"/>
      <c r="I46" s="137"/>
      <c r="J46" s="136"/>
      <c r="K46" s="136"/>
      <c r="L46" s="38"/>
    </row>
    <row r="47" spans="2:12" s="1" customFormat="1" ht="24.95" customHeight="1">
      <c r="B47" s="34"/>
      <c r="C47" s="23" t="s">
        <v>103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6.95" customHeight="1">
      <c r="B48" s="34"/>
      <c r="C48" s="35"/>
      <c r="D48" s="35"/>
      <c r="E48" s="35"/>
      <c r="F48" s="35"/>
      <c r="G48" s="35"/>
      <c r="H48" s="35"/>
      <c r="I48" s="112"/>
      <c r="J48" s="35"/>
      <c r="K48" s="35"/>
      <c r="L48" s="38"/>
    </row>
    <row r="49" spans="2:47" s="1" customFormat="1" ht="12" customHeight="1">
      <c r="B49" s="34"/>
      <c r="C49" s="29" t="s">
        <v>17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309" t="str">
        <f>E7</f>
        <v>Oprava výhybek č. 10a/b a č. 11a/b v ŽST Moravské Bránice_K</v>
      </c>
      <c r="F50" s="310"/>
      <c r="G50" s="310"/>
      <c r="H50" s="310"/>
      <c r="I50" s="112"/>
      <c r="J50" s="35"/>
      <c r="K50" s="35"/>
      <c r="L50" s="38"/>
    </row>
    <row r="51" spans="2:47" ht="12" customHeight="1">
      <c r="B51" s="21"/>
      <c r="C51" s="29" t="s">
        <v>99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09" t="s">
        <v>100</v>
      </c>
      <c r="F52" s="294"/>
      <c r="G52" s="294"/>
      <c r="H52" s="294"/>
      <c r="I52" s="112"/>
      <c r="J52" s="35"/>
      <c r="K52" s="35"/>
      <c r="L52" s="38"/>
    </row>
    <row r="53" spans="2:47" s="1" customFormat="1" ht="12" customHeight="1">
      <c r="B53" s="34"/>
      <c r="C53" s="29" t="s">
        <v>101</v>
      </c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6.5" customHeight="1">
      <c r="B54" s="34"/>
      <c r="C54" s="35"/>
      <c r="D54" s="35"/>
      <c r="E54" s="295" t="str">
        <f>E11</f>
        <v>SO 01.1 - Koleje a výhybky</v>
      </c>
      <c r="F54" s="294"/>
      <c r="G54" s="294"/>
      <c r="H54" s="294"/>
      <c r="I54" s="112"/>
      <c r="J54" s="35"/>
      <c r="K54" s="35"/>
      <c r="L54" s="38"/>
    </row>
    <row r="55" spans="2:47" s="1" customFormat="1" ht="6.95" customHeight="1">
      <c r="B55" s="34"/>
      <c r="C55" s="35"/>
      <c r="D55" s="35"/>
      <c r="E55" s="35"/>
      <c r="F55" s="35"/>
      <c r="G55" s="35"/>
      <c r="H55" s="35"/>
      <c r="I55" s="112"/>
      <c r="J55" s="35"/>
      <c r="K55" s="35"/>
      <c r="L55" s="38"/>
    </row>
    <row r="56" spans="2:47" s="1" customFormat="1" ht="12" customHeight="1">
      <c r="B56" s="34"/>
      <c r="C56" s="29" t="s">
        <v>22</v>
      </c>
      <c r="D56" s="35"/>
      <c r="E56" s="35"/>
      <c r="F56" s="27" t="str">
        <f>F14</f>
        <v>ŽST Moravské Bránice</v>
      </c>
      <c r="G56" s="35"/>
      <c r="H56" s="35"/>
      <c r="I56" s="113" t="s">
        <v>24</v>
      </c>
      <c r="J56" s="55" t="str">
        <f>IF(J14="","",J14)</f>
        <v>Vyplň údaj</v>
      </c>
      <c r="K56" s="35"/>
      <c r="L56" s="38"/>
    </row>
    <row r="57" spans="2:47" s="1" customFormat="1" ht="6.95" customHeight="1">
      <c r="B57" s="34"/>
      <c r="C57" s="35"/>
      <c r="D57" s="35"/>
      <c r="E57" s="35"/>
      <c r="F57" s="35"/>
      <c r="G57" s="35"/>
      <c r="H57" s="35"/>
      <c r="I57" s="112"/>
      <c r="J57" s="35"/>
      <c r="K57" s="35"/>
      <c r="L57" s="38"/>
    </row>
    <row r="58" spans="2:47" s="1" customFormat="1" ht="13.7" customHeight="1">
      <c r="B58" s="34"/>
      <c r="C58" s="29" t="s">
        <v>26</v>
      </c>
      <c r="D58" s="35"/>
      <c r="E58" s="35"/>
      <c r="F58" s="27" t="str">
        <f>E17</f>
        <v>Správa železniční dopravní cesty,státní organizace</v>
      </c>
      <c r="G58" s="35"/>
      <c r="H58" s="35"/>
      <c r="I58" s="113" t="s">
        <v>34</v>
      </c>
      <c r="J58" s="32" t="str">
        <f>E23</f>
        <v>DMC Havlíčkův Brod, s.r.o.</v>
      </c>
      <c r="K58" s="35"/>
      <c r="L58" s="38"/>
    </row>
    <row r="59" spans="2:47" s="1" customFormat="1" ht="13.7" customHeight="1">
      <c r="B59" s="34"/>
      <c r="C59" s="29" t="s">
        <v>32</v>
      </c>
      <c r="D59" s="35"/>
      <c r="E59" s="35"/>
      <c r="F59" s="27" t="str">
        <f>IF(E20="","",E20)</f>
        <v>Vyplň údaj</v>
      </c>
      <c r="G59" s="35"/>
      <c r="H59" s="35"/>
      <c r="I59" s="113" t="s">
        <v>39</v>
      </c>
      <c r="J59" s="32" t="str">
        <f>E26</f>
        <v>DMC Havlíčkův Brod, s.r.o.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2"/>
      <c r="J60" s="35"/>
      <c r="K60" s="35"/>
      <c r="L60" s="38"/>
    </row>
    <row r="61" spans="2:47" s="1" customFormat="1" ht="29.25" customHeight="1">
      <c r="B61" s="34"/>
      <c r="C61" s="138" t="s">
        <v>104</v>
      </c>
      <c r="D61" s="139"/>
      <c r="E61" s="139"/>
      <c r="F61" s="139"/>
      <c r="G61" s="139"/>
      <c r="H61" s="139"/>
      <c r="I61" s="140"/>
      <c r="J61" s="141" t="s">
        <v>105</v>
      </c>
      <c r="K61" s="139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2"/>
      <c r="J62" s="35"/>
      <c r="K62" s="35"/>
      <c r="L62" s="38"/>
    </row>
    <row r="63" spans="2:47" s="1" customFormat="1" ht="22.9" customHeight="1">
      <c r="B63" s="34"/>
      <c r="C63" s="142" t="s">
        <v>106</v>
      </c>
      <c r="D63" s="35"/>
      <c r="E63" s="35"/>
      <c r="F63" s="35"/>
      <c r="G63" s="35"/>
      <c r="H63" s="35"/>
      <c r="I63" s="112"/>
      <c r="J63" s="73">
        <f>J88</f>
        <v>14463560</v>
      </c>
      <c r="K63" s="35"/>
      <c r="L63" s="38"/>
      <c r="AU63" s="17" t="s">
        <v>107</v>
      </c>
    </row>
    <row r="64" spans="2:47" s="8" customFormat="1" ht="24.95" customHeight="1">
      <c r="B64" s="143"/>
      <c r="C64" s="144"/>
      <c r="D64" s="145" t="s">
        <v>108</v>
      </c>
      <c r="E64" s="146"/>
      <c r="F64" s="146"/>
      <c r="G64" s="146"/>
      <c r="H64" s="146"/>
      <c r="I64" s="147"/>
      <c r="J64" s="148">
        <f>J89</f>
        <v>14463560</v>
      </c>
      <c r="K64" s="144"/>
      <c r="L64" s="149"/>
    </row>
    <row r="65" spans="2:12" s="9" customFormat="1" ht="19.899999999999999" customHeight="1">
      <c r="B65" s="150"/>
      <c r="C65" s="94"/>
      <c r="D65" s="151" t="s">
        <v>109</v>
      </c>
      <c r="E65" s="152"/>
      <c r="F65" s="152"/>
      <c r="G65" s="152"/>
      <c r="H65" s="152"/>
      <c r="I65" s="153"/>
      <c r="J65" s="154">
        <f>J90</f>
        <v>14463560</v>
      </c>
      <c r="K65" s="94"/>
      <c r="L65" s="155"/>
    </row>
    <row r="66" spans="2:12" s="8" customFormat="1" ht="24.95" customHeight="1">
      <c r="B66" s="143"/>
      <c r="C66" s="144"/>
      <c r="D66" s="145" t="s">
        <v>110</v>
      </c>
      <c r="E66" s="146"/>
      <c r="F66" s="146"/>
      <c r="G66" s="146"/>
      <c r="H66" s="146"/>
      <c r="I66" s="147"/>
      <c r="J66" s="148">
        <f>J396</f>
        <v>0</v>
      </c>
      <c r="K66" s="144"/>
      <c r="L66" s="149"/>
    </row>
    <row r="67" spans="2:12" s="1" customFormat="1" ht="21.75" customHeight="1">
      <c r="B67" s="34"/>
      <c r="C67" s="35"/>
      <c r="D67" s="35"/>
      <c r="E67" s="35"/>
      <c r="F67" s="35"/>
      <c r="G67" s="35"/>
      <c r="H67" s="35"/>
      <c r="I67" s="112"/>
      <c r="J67" s="35"/>
      <c r="K67" s="35"/>
      <c r="L67" s="38"/>
    </row>
    <row r="68" spans="2:12" s="1" customFormat="1" ht="6.95" customHeight="1">
      <c r="B68" s="46"/>
      <c r="C68" s="47"/>
      <c r="D68" s="47"/>
      <c r="E68" s="47"/>
      <c r="F68" s="47"/>
      <c r="G68" s="47"/>
      <c r="H68" s="47"/>
      <c r="I68" s="134"/>
      <c r="J68" s="47"/>
      <c r="K68" s="47"/>
      <c r="L68" s="38"/>
    </row>
    <row r="72" spans="2:12" s="1" customFormat="1" ht="6.95" customHeight="1">
      <c r="B72" s="48"/>
      <c r="C72" s="49"/>
      <c r="D72" s="49"/>
      <c r="E72" s="49"/>
      <c r="F72" s="49"/>
      <c r="G72" s="49"/>
      <c r="H72" s="49"/>
      <c r="I72" s="137"/>
      <c r="J72" s="49"/>
      <c r="K72" s="49"/>
      <c r="L72" s="38"/>
    </row>
    <row r="73" spans="2:12" s="1" customFormat="1" ht="24.95" customHeight="1">
      <c r="B73" s="34"/>
      <c r="C73" s="23" t="s">
        <v>111</v>
      </c>
      <c r="D73" s="35"/>
      <c r="E73" s="35"/>
      <c r="F73" s="35"/>
      <c r="G73" s="35"/>
      <c r="H73" s="35"/>
      <c r="I73" s="112"/>
      <c r="J73" s="35"/>
      <c r="K73" s="35"/>
      <c r="L73" s="38"/>
    </row>
    <row r="74" spans="2:12" s="1" customFormat="1" ht="6.95" customHeight="1">
      <c r="B74" s="34"/>
      <c r="C74" s="35"/>
      <c r="D74" s="35"/>
      <c r="E74" s="35"/>
      <c r="F74" s="35"/>
      <c r="G74" s="35"/>
      <c r="H74" s="35"/>
      <c r="I74" s="112"/>
      <c r="J74" s="35"/>
      <c r="K74" s="35"/>
      <c r="L74" s="38"/>
    </row>
    <row r="75" spans="2:12" s="1" customFormat="1" ht="12" customHeight="1">
      <c r="B75" s="34"/>
      <c r="C75" s="29" t="s">
        <v>17</v>
      </c>
      <c r="D75" s="35"/>
      <c r="E75" s="35"/>
      <c r="F75" s="35"/>
      <c r="G75" s="35"/>
      <c r="H75" s="35"/>
      <c r="I75" s="112"/>
      <c r="J75" s="35"/>
      <c r="K75" s="35"/>
      <c r="L75" s="38"/>
    </row>
    <row r="76" spans="2:12" s="1" customFormat="1" ht="16.5" customHeight="1">
      <c r="B76" s="34"/>
      <c r="C76" s="35"/>
      <c r="D76" s="35"/>
      <c r="E76" s="309" t="str">
        <f>E7</f>
        <v>Oprava výhybek č. 10a/b a č. 11a/b v ŽST Moravské Bránice_K</v>
      </c>
      <c r="F76" s="310"/>
      <c r="G76" s="310"/>
      <c r="H76" s="310"/>
      <c r="I76" s="112"/>
      <c r="J76" s="35"/>
      <c r="K76" s="35"/>
      <c r="L76" s="38"/>
    </row>
    <row r="77" spans="2:12" ht="12" customHeight="1">
      <c r="B77" s="21"/>
      <c r="C77" s="29" t="s">
        <v>99</v>
      </c>
      <c r="D77" s="22"/>
      <c r="E77" s="22"/>
      <c r="F77" s="22"/>
      <c r="G77" s="22"/>
      <c r="H77" s="22"/>
      <c r="J77" s="22"/>
      <c r="K77" s="22"/>
      <c r="L77" s="20"/>
    </row>
    <row r="78" spans="2:12" s="1" customFormat="1" ht="16.5" customHeight="1">
      <c r="B78" s="34"/>
      <c r="C78" s="35"/>
      <c r="D78" s="35"/>
      <c r="E78" s="309" t="s">
        <v>100</v>
      </c>
      <c r="F78" s="294"/>
      <c r="G78" s="294"/>
      <c r="H78" s="294"/>
      <c r="I78" s="112"/>
      <c r="J78" s="35"/>
      <c r="K78" s="35"/>
      <c r="L78" s="38"/>
    </row>
    <row r="79" spans="2:12" s="1" customFormat="1" ht="12" customHeight="1">
      <c r="B79" s="34"/>
      <c r="C79" s="29" t="s">
        <v>101</v>
      </c>
      <c r="D79" s="35"/>
      <c r="E79" s="35"/>
      <c r="F79" s="35"/>
      <c r="G79" s="35"/>
      <c r="H79" s="35"/>
      <c r="I79" s="112"/>
      <c r="J79" s="35"/>
      <c r="K79" s="35"/>
      <c r="L79" s="38"/>
    </row>
    <row r="80" spans="2:12" s="1" customFormat="1" ht="16.5" customHeight="1">
      <c r="B80" s="34"/>
      <c r="C80" s="35"/>
      <c r="D80" s="35"/>
      <c r="E80" s="295" t="str">
        <f>E11</f>
        <v>SO 01.1 - Koleje a výhybky</v>
      </c>
      <c r="F80" s="294"/>
      <c r="G80" s="294"/>
      <c r="H80" s="294"/>
      <c r="I80" s="112"/>
      <c r="J80" s="35"/>
      <c r="K80" s="35"/>
      <c r="L80" s="38"/>
    </row>
    <row r="81" spans="2:65" s="1" customFormat="1" ht="6.95" customHeight="1">
      <c r="B81" s="34"/>
      <c r="C81" s="35"/>
      <c r="D81" s="35"/>
      <c r="E81" s="35"/>
      <c r="F81" s="35"/>
      <c r="G81" s="35"/>
      <c r="H81" s="35"/>
      <c r="I81" s="112"/>
      <c r="J81" s="35"/>
      <c r="K81" s="35"/>
      <c r="L81" s="38"/>
    </row>
    <row r="82" spans="2:65" s="1" customFormat="1" ht="12" customHeight="1">
      <c r="B82" s="34"/>
      <c r="C82" s="29" t="s">
        <v>22</v>
      </c>
      <c r="D82" s="35"/>
      <c r="E82" s="35"/>
      <c r="F82" s="27" t="str">
        <f>F14</f>
        <v>ŽST Moravské Bránice</v>
      </c>
      <c r="G82" s="35"/>
      <c r="H82" s="35"/>
      <c r="I82" s="113" t="s">
        <v>24</v>
      </c>
      <c r="J82" s="55" t="str">
        <f>IF(J14="","",J14)</f>
        <v>Vyplň údaj</v>
      </c>
      <c r="K82" s="35"/>
      <c r="L82" s="38"/>
    </row>
    <row r="83" spans="2:65" s="1" customFormat="1" ht="6.95" customHeight="1">
      <c r="B83" s="34"/>
      <c r="C83" s="35"/>
      <c r="D83" s="35"/>
      <c r="E83" s="35"/>
      <c r="F83" s="35"/>
      <c r="G83" s="35"/>
      <c r="H83" s="35"/>
      <c r="I83" s="112"/>
      <c r="J83" s="35"/>
      <c r="K83" s="35"/>
      <c r="L83" s="38"/>
    </row>
    <row r="84" spans="2:65" s="1" customFormat="1" ht="13.7" customHeight="1">
      <c r="B84" s="34"/>
      <c r="C84" s="29" t="s">
        <v>26</v>
      </c>
      <c r="D84" s="35"/>
      <c r="E84" s="35"/>
      <c r="F84" s="27" t="str">
        <f>E17</f>
        <v>Správa železniční dopravní cesty,státní organizace</v>
      </c>
      <c r="G84" s="35"/>
      <c r="H84" s="35"/>
      <c r="I84" s="113" t="s">
        <v>34</v>
      </c>
      <c r="J84" s="32" t="str">
        <f>E23</f>
        <v>DMC Havlíčkův Brod, s.r.o.</v>
      </c>
      <c r="K84" s="35"/>
      <c r="L84" s="38"/>
    </row>
    <row r="85" spans="2:65" s="1" customFormat="1" ht="13.7" customHeight="1">
      <c r="B85" s="34"/>
      <c r="C85" s="29" t="s">
        <v>32</v>
      </c>
      <c r="D85" s="35"/>
      <c r="E85" s="35"/>
      <c r="F85" s="27" t="str">
        <f>IF(E20="","",E20)</f>
        <v>Vyplň údaj</v>
      </c>
      <c r="G85" s="35"/>
      <c r="H85" s="35"/>
      <c r="I85" s="113" t="s">
        <v>39</v>
      </c>
      <c r="J85" s="32" t="str">
        <f>E26</f>
        <v>DMC Havlíčkův Brod, s.r.o.</v>
      </c>
      <c r="K85" s="35"/>
      <c r="L85" s="38"/>
    </row>
    <row r="86" spans="2:65" s="1" customFormat="1" ht="10.35" customHeight="1">
      <c r="B86" s="34"/>
      <c r="C86" s="35"/>
      <c r="D86" s="35"/>
      <c r="E86" s="35"/>
      <c r="F86" s="35"/>
      <c r="G86" s="35"/>
      <c r="H86" s="35"/>
      <c r="I86" s="112"/>
      <c r="J86" s="35"/>
      <c r="K86" s="35"/>
      <c r="L86" s="38"/>
    </row>
    <row r="87" spans="2:65" s="10" customFormat="1" ht="29.25" customHeight="1">
      <c r="B87" s="156"/>
      <c r="C87" s="157" t="s">
        <v>112</v>
      </c>
      <c r="D87" s="158" t="s">
        <v>60</v>
      </c>
      <c r="E87" s="158" t="s">
        <v>56</v>
      </c>
      <c r="F87" s="158" t="s">
        <v>57</v>
      </c>
      <c r="G87" s="158" t="s">
        <v>113</v>
      </c>
      <c r="H87" s="158" t="s">
        <v>114</v>
      </c>
      <c r="I87" s="159" t="s">
        <v>115</v>
      </c>
      <c r="J87" s="160" t="s">
        <v>105</v>
      </c>
      <c r="K87" s="161" t="s">
        <v>116</v>
      </c>
      <c r="L87" s="162"/>
      <c r="M87" s="64" t="s">
        <v>1</v>
      </c>
      <c r="N87" s="65" t="s">
        <v>45</v>
      </c>
      <c r="O87" s="65" t="s">
        <v>117</v>
      </c>
      <c r="P87" s="65" t="s">
        <v>118</v>
      </c>
      <c r="Q87" s="65" t="s">
        <v>119</v>
      </c>
      <c r="R87" s="65" t="s">
        <v>120</v>
      </c>
      <c r="S87" s="65" t="s">
        <v>121</v>
      </c>
      <c r="T87" s="66" t="s">
        <v>122</v>
      </c>
    </row>
    <row r="88" spans="2:65" s="1" customFormat="1" ht="22.9" customHeight="1">
      <c r="B88" s="34"/>
      <c r="C88" s="71" t="s">
        <v>123</v>
      </c>
      <c r="D88" s="35"/>
      <c r="E88" s="35"/>
      <c r="F88" s="35"/>
      <c r="G88" s="35"/>
      <c r="H88" s="35"/>
      <c r="I88" s="112"/>
      <c r="J88" s="163">
        <f>BK88</f>
        <v>14463560</v>
      </c>
      <c r="K88" s="35"/>
      <c r="L88" s="38"/>
      <c r="M88" s="67"/>
      <c r="N88" s="68"/>
      <c r="O88" s="68"/>
      <c r="P88" s="164">
        <f>P89+P396</f>
        <v>0</v>
      </c>
      <c r="Q88" s="68"/>
      <c r="R88" s="164">
        <f>R89+R396</f>
        <v>2589.6017392000003</v>
      </c>
      <c r="S88" s="68"/>
      <c r="T88" s="165">
        <f>T89+T396</f>
        <v>0</v>
      </c>
      <c r="AT88" s="17" t="s">
        <v>74</v>
      </c>
      <c r="AU88" s="17" t="s">
        <v>107</v>
      </c>
      <c r="BK88" s="166">
        <f>BK89+BK396</f>
        <v>14463560</v>
      </c>
    </row>
    <row r="89" spans="2:65" s="11" customFormat="1" ht="25.9" customHeight="1">
      <c r="B89" s="167"/>
      <c r="C89" s="168"/>
      <c r="D89" s="169" t="s">
        <v>74</v>
      </c>
      <c r="E89" s="170" t="s">
        <v>124</v>
      </c>
      <c r="F89" s="170" t="s">
        <v>125</v>
      </c>
      <c r="G89" s="168"/>
      <c r="H89" s="168"/>
      <c r="I89" s="171"/>
      <c r="J89" s="172">
        <f>BK89</f>
        <v>14463560</v>
      </c>
      <c r="K89" s="168"/>
      <c r="L89" s="173"/>
      <c r="M89" s="174"/>
      <c r="N89" s="175"/>
      <c r="O89" s="175"/>
      <c r="P89" s="176">
        <f>P90</f>
        <v>0</v>
      </c>
      <c r="Q89" s="175"/>
      <c r="R89" s="176">
        <f>R90</f>
        <v>2589.6017392000003</v>
      </c>
      <c r="S89" s="175"/>
      <c r="T89" s="177">
        <f>T90</f>
        <v>0</v>
      </c>
      <c r="AR89" s="178" t="s">
        <v>19</v>
      </c>
      <c r="AT89" s="179" t="s">
        <v>74</v>
      </c>
      <c r="AU89" s="179" t="s">
        <v>75</v>
      </c>
      <c r="AY89" s="178" t="s">
        <v>126</v>
      </c>
      <c r="BK89" s="180">
        <f>BK90</f>
        <v>14463560</v>
      </c>
    </row>
    <row r="90" spans="2:65" s="11" customFormat="1" ht="22.9" customHeight="1">
      <c r="B90" s="167"/>
      <c r="C90" s="168"/>
      <c r="D90" s="169" t="s">
        <v>74</v>
      </c>
      <c r="E90" s="181" t="s">
        <v>127</v>
      </c>
      <c r="F90" s="181" t="s">
        <v>128</v>
      </c>
      <c r="G90" s="168"/>
      <c r="H90" s="168"/>
      <c r="I90" s="171"/>
      <c r="J90" s="182">
        <f>BK90</f>
        <v>14463560</v>
      </c>
      <c r="K90" s="168"/>
      <c r="L90" s="173"/>
      <c r="M90" s="174"/>
      <c r="N90" s="175"/>
      <c r="O90" s="175"/>
      <c r="P90" s="176">
        <f>SUM(P91:P395)</f>
        <v>0</v>
      </c>
      <c r="Q90" s="175"/>
      <c r="R90" s="176">
        <f>SUM(R91:R395)</f>
        <v>2589.6017392000003</v>
      </c>
      <c r="S90" s="175"/>
      <c r="T90" s="177">
        <f>SUM(T91:T395)</f>
        <v>0</v>
      </c>
      <c r="AR90" s="178" t="s">
        <v>19</v>
      </c>
      <c r="AT90" s="179" t="s">
        <v>74</v>
      </c>
      <c r="AU90" s="179" t="s">
        <v>19</v>
      </c>
      <c r="AY90" s="178" t="s">
        <v>126</v>
      </c>
      <c r="BK90" s="180">
        <f>SUM(BK91:BK395)</f>
        <v>14463560</v>
      </c>
    </row>
    <row r="91" spans="2:65" s="1" customFormat="1" ht="16.5" customHeight="1">
      <c r="B91" s="34"/>
      <c r="C91" s="183" t="s">
        <v>19</v>
      </c>
      <c r="D91" s="183" t="s">
        <v>129</v>
      </c>
      <c r="E91" s="184" t="s">
        <v>130</v>
      </c>
      <c r="F91" s="185" t="s">
        <v>131</v>
      </c>
      <c r="G91" s="186" t="s">
        <v>132</v>
      </c>
      <c r="H91" s="187">
        <v>0.46700000000000003</v>
      </c>
      <c r="I91" s="188"/>
      <c r="J91" s="189">
        <f>ROUND(I91*H91,2)</f>
        <v>0</v>
      </c>
      <c r="K91" s="185" t="s">
        <v>133</v>
      </c>
      <c r="L91" s="38"/>
      <c r="M91" s="190" t="s">
        <v>1</v>
      </c>
      <c r="N91" s="191" t="s">
        <v>46</v>
      </c>
      <c r="O91" s="60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17" t="s">
        <v>134</v>
      </c>
      <c r="AT91" s="17" t="s">
        <v>129</v>
      </c>
      <c r="AU91" s="17" t="s">
        <v>83</v>
      </c>
      <c r="AY91" s="17" t="s">
        <v>126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7" t="s">
        <v>19</v>
      </c>
      <c r="BK91" s="194">
        <f>ROUND(I91*H91,2)</f>
        <v>0</v>
      </c>
      <c r="BL91" s="17" t="s">
        <v>134</v>
      </c>
      <c r="BM91" s="17" t="s">
        <v>135</v>
      </c>
    </row>
    <row r="92" spans="2:65" s="1" customFormat="1" ht="19.5">
      <c r="B92" s="34"/>
      <c r="C92" s="35"/>
      <c r="D92" s="195" t="s">
        <v>136</v>
      </c>
      <c r="E92" s="35"/>
      <c r="F92" s="196" t="s">
        <v>137</v>
      </c>
      <c r="G92" s="35"/>
      <c r="H92" s="35"/>
      <c r="I92" s="112"/>
      <c r="J92" s="35"/>
      <c r="K92" s="35"/>
      <c r="L92" s="38"/>
      <c r="M92" s="197"/>
      <c r="N92" s="60"/>
      <c r="O92" s="60"/>
      <c r="P92" s="60"/>
      <c r="Q92" s="60"/>
      <c r="R92" s="60"/>
      <c r="S92" s="60"/>
      <c r="T92" s="61"/>
      <c r="AT92" s="17" t="s">
        <v>136</v>
      </c>
      <c r="AU92" s="17" t="s">
        <v>83</v>
      </c>
    </row>
    <row r="93" spans="2:65" s="12" customFormat="1">
      <c r="B93" s="198"/>
      <c r="C93" s="199"/>
      <c r="D93" s="195" t="s">
        <v>138</v>
      </c>
      <c r="E93" s="200" t="s">
        <v>1</v>
      </c>
      <c r="F93" s="201" t="s">
        <v>139</v>
      </c>
      <c r="G93" s="199"/>
      <c r="H93" s="200" t="s">
        <v>1</v>
      </c>
      <c r="I93" s="202"/>
      <c r="J93" s="199"/>
      <c r="K93" s="199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138</v>
      </c>
      <c r="AU93" s="207" t="s">
        <v>83</v>
      </c>
      <c r="AV93" s="12" t="s">
        <v>19</v>
      </c>
      <c r="AW93" s="12" t="s">
        <v>38</v>
      </c>
      <c r="AX93" s="12" t="s">
        <v>75</v>
      </c>
      <c r="AY93" s="207" t="s">
        <v>126</v>
      </c>
    </row>
    <row r="94" spans="2:65" s="13" customFormat="1">
      <c r="B94" s="208"/>
      <c r="C94" s="209"/>
      <c r="D94" s="195" t="s">
        <v>138</v>
      </c>
      <c r="E94" s="210" t="s">
        <v>1</v>
      </c>
      <c r="F94" s="211" t="s">
        <v>140</v>
      </c>
      <c r="G94" s="209"/>
      <c r="H94" s="212">
        <v>2.7E-2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138</v>
      </c>
      <c r="AU94" s="218" t="s">
        <v>83</v>
      </c>
      <c r="AV94" s="13" t="s">
        <v>83</v>
      </c>
      <c r="AW94" s="13" t="s">
        <v>38</v>
      </c>
      <c r="AX94" s="13" t="s">
        <v>75</v>
      </c>
      <c r="AY94" s="218" t="s">
        <v>126</v>
      </c>
    </row>
    <row r="95" spans="2:65" s="13" customFormat="1">
      <c r="B95" s="208"/>
      <c r="C95" s="209"/>
      <c r="D95" s="195" t="s">
        <v>138</v>
      </c>
      <c r="E95" s="210" t="s">
        <v>1</v>
      </c>
      <c r="F95" s="211" t="s">
        <v>141</v>
      </c>
      <c r="G95" s="209"/>
      <c r="H95" s="212">
        <v>0.16900000000000001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138</v>
      </c>
      <c r="AU95" s="218" t="s">
        <v>83</v>
      </c>
      <c r="AV95" s="13" t="s">
        <v>83</v>
      </c>
      <c r="AW95" s="13" t="s">
        <v>38</v>
      </c>
      <c r="AX95" s="13" t="s">
        <v>75</v>
      </c>
      <c r="AY95" s="218" t="s">
        <v>126</v>
      </c>
    </row>
    <row r="96" spans="2:65" s="12" customFormat="1">
      <c r="B96" s="198"/>
      <c r="C96" s="199"/>
      <c r="D96" s="195" t="s">
        <v>138</v>
      </c>
      <c r="E96" s="200" t="s">
        <v>1</v>
      </c>
      <c r="F96" s="201" t="s">
        <v>142</v>
      </c>
      <c r="G96" s="199"/>
      <c r="H96" s="200" t="s">
        <v>1</v>
      </c>
      <c r="I96" s="202"/>
      <c r="J96" s="199"/>
      <c r="K96" s="199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138</v>
      </c>
      <c r="AU96" s="207" t="s">
        <v>83</v>
      </c>
      <c r="AV96" s="12" t="s">
        <v>19</v>
      </c>
      <c r="AW96" s="12" t="s">
        <v>38</v>
      </c>
      <c r="AX96" s="12" t="s">
        <v>75</v>
      </c>
      <c r="AY96" s="207" t="s">
        <v>126</v>
      </c>
    </row>
    <row r="97" spans="2:65" s="13" customFormat="1">
      <c r="B97" s="208"/>
      <c r="C97" s="209"/>
      <c r="D97" s="195" t="s">
        <v>138</v>
      </c>
      <c r="E97" s="210" t="s">
        <v>1</v>
      </c>
      <c r="F97" s="211" t="s">
        <v>143</v>
      </c>
      <c r="G97" s="209"/>
      <c r="H97" s="212">
        <v>0.03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138</v>
      </c>
      <c r="AU97" s="218" t="s">
        <v>83</v>
      </c>
      <c r="AV97" s="13" t="s">
        <v>83</v>
      </c>
      <c r="AW97" s="13" t="s">
        <v>38</v>
      </c>
      <c r="AX97" s="13" t="s">
        <v>75</v>
      </c>
      <c r="AY97" s="218" t="s">
        <v>126</v>
      </c>
    </row>
    <row r="98" spans="2:65" s="13" customFormat="1">
      <c r="B98" s="208"/>
      <c r="C98" s="209"/>
      <c r="D98" s="195" t="s">
        <v>138</v>
      </c>
      <c r="E98" s="210" t="s">
        <v>1</v>
      </c>
      <c r="F98" s="211" t="s">
        <v>144</v>
      </c>
      <c r="G98" s="209"/>
      <c r="H98" s="212">
        <v>0.104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138</v>
      </c>
      <c r="AU98" s="218" t="s">
        <v>83</v>
      </c>
      <c r="AV98" s="13" t="s">
        <v>83</v>
      </c>
      <c r="AW98" s="13" t="s">
        <v>38</v>
      </c>
      <c r="AX98" s="13" t="s">
        <v>75</v>
      </c>
      <c r="AY98" s="218" t="s">
        <v>126</v>
      </c>
    </row>
    <row r="99" spans="2:65" s="12" customFormat="1">
      <c r="B99" s="198"/>
      <c r="C99" s="199"/>
      <c r="D99" s="195" t="s">
        <v>138</v>
      </c>
      <c r="E99" s="200" t="s">
        <v>1</v>
      </c>
      <c r="F99" s="201" t="s">
        <v>145</v>
      </c>
      <c r="G99" s="199"/>
      <c r="H99" s="200" t="s">
        <v>1</v>
      </c>
      <c r="I99" s="202"/>
      <c r="J99" s="199"/>
      <c r="K99" s="199"/>
      <c r="L99" s="203"/>
      <c r="M99" s="204"/>
      <c r="N99" s="205"/>
      <c r="O99" s="205"/>
      <c r="P99" s="205"/>
      <c r="Q99" s="205"/>
      <c r="R99" s="205"/>
      <c r="S99" s="205"/>
      <c r="T99" s="206"/>
      <c r="AT99" s="207" t="s">
        <v>138</v>
      </c>
      <c r="AU99" s="207" t="s">
        <v>83</v>
      </c>
      <c r="AV99" s="12" t="s">
        <v>19</v>
      </c>
      <c r="AW99" s="12" t="s">
        <v>38</v>
      </c>
      <c r="AX99" s="12" t="s">
        <v>75</v>
      </c>
      <c r="AY99" s="207" t="s">
        <v>126</v>
      </c>
    </row>
    <row r="100" spans="2:65" s="13" customFormat="1">
      <c r="B100" s="208"/>
      <c r="C100" s="209"/>
      <c r="D100" s="195" t="s">
        <v>138</v>
      </c>
      <c r="E100" s="210" t="s">
        <v>1</v>
      </c>
      <c r="F100" s="211" t="s">
        <v>146</v>
      </c>
      <c r="G100" s="209"/>
      <c r="H100" s="212">
        <v>1E-3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138</v>
      </c>
      <c r="AU100" s="218" t="s">
        <v>83</v>
      </c>
      <c r="AV100" s="13" t="s">
        <v>83</v>
      </c>
      <c r="AW100" s="13" t="s">
        <v>38</v>
      </c>
      <c r="AX100" s="13" t="s">
        <v>75</v>
      </c>
      <c r="AY100" s="218" t="s">
        <v>126</v>
      </c>
    </row>
    <row r="101" spans="2:65" s="12" customFormat="1">
      <c r="B101" s="198"/>
      <c r="C101" s="199"/>
      <c r="D101" s="195" t="s">
        <v>138</v>
      </c>
      <c r="E101" s="200" t="s">
        <v>1</v>
      </c>
      <c r="F101" s="201" t="s">
        <v>147</v>
      </c>
      <c r="G101" s="199"/>
      <c r="H101" s="200" t="s">
        <v>1</v>
      </c>
      <c r="I101" s="202"/>
      <c r="J101" s="199"/>
      <c r="K101" s="199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138</v>
      </c>
      <c r="AU101" s="207" t="s">
        <v>83</v>
      </c>
      <c r="AV101" s="12" t="s">
        <v>19</v>
      </c>
      <c r="AW101" s="12" t="s">
        <v>38</v>
      </c>
      <c r="AX101" s="12" t="s">
        <v>75</v>
      </c>
      <c r="AY101" s="207" t="s">
        <v>126</v>
      </c>
    </row>
    <row r="102" spans="2:65" s="13" customFormat="1">
      <c r="B102" s="208"/>
      <c r="C102" s="209"/>
      <c r="D102" s="195" t="s">
        <v>138</v>
      </c>
      <c r="E102" s="210" t="s">
        <v>1</v>
      </c>
      <c r="F102" s="211" t="s">
        <v>148</v>
      </c>
      <c r="G102" s="209"/>
      <c r="H102" s="212">
        <v>1.7000000000000001E-2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138</v>
      </c>
      <c r="AU102" s="218" t="s">
        <v>83</v>
      </c>
      <c r="AV102" s="13" t="s">
        <v>83</v>
      </c>
      <c r="AW102" s="13" t="s">
        <v>38</v>
      </c>
      <c r="AX102" s="13" t="s">
        <v>75</v>
      </c>
      <c r="AY102" s="218" t="s">
        <v>126</v>
      </c>
    </row>
    <row r="103" spans="2:65" s="13" customFormat="1">
      <c r="B103" s="208"/>
      <c r="C103" s="209"/>
      <c r="D103" s="195" t="s">
        <v>138</v>
      </c>
      <c r="E103" s="210" t="s">
        <v>1</v>
      </c>
      <c r="F103" s="211" t="s">
        <v>149</v>
      </c>
      <c r="G103" s="209"/>
      <c r="H103" s="212">
        <v>6.5000000000000002E-2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138</v>
      </c>
      <c r="AU103" s="218" t="s">
        <v>83</v>
      </c>
      <c r="AV103" s="13" t="s">
        <v>83</v>
      </c>
      <c r="AW103" s="13" t="s">
        <v>38</v>
      </c>
      <c r="AX103" s="13" t="s">
        <v>75</v>
      </c>
      <c r="AY103" s="218" t="s">
        <v>126</v>
      </c>
    </row>
    <row r="104" spans="2:65" s="12" customFormat="1">
      <c r="B104" s="198"/>
      <c r="C104" s="199"/>
      <c r="D104" s="195" t="s">
        <v>138</v>
      </c>
      <c r="E104" s="200" t="s">
        <v>1</v>
      </c>
      <c r="F104" s="201" t="s">
        <v>150</v>
      </c>
      <c r="G104" s="199"/>
      <c r="H104" s="200" t="s">
        <v>1</v>
      </c>
      <c r="I104" s="202"/>
      <c r="J104" s="199"/>
      <c r="K104" s="199"/>
      <c r="L104" s="203"/>
      <c r="M104" s="204"/>
      <c r="N104" s="205"/>
      <c r="O104" s="205"/>
      <c r="P104" s="205"/>
      <c r="Q104" s="205"/>
      <c r="R104" s="205"/>
      <c r="S104" s="205"/>
      <c r="T104" s="206"/>
      <c r="AT104" s="207" t="s">
        <v>138</v>
      </c>
      <c r="AU104" s="207" t="s">
        <v>83</v>
      </c>
      <c r="AV104" s="12" t="s">
        <v>19</v>
      </c>
      <c r="AW104" s="12" t="s">
        <v>38</v>
      </c>
      <c r="AX104" s="12" t="s">
        <v>75</v>
      </c>
      <c r="AY104" s="207" t="s">
        <v>126</v>
      </c>
    </row>
    <row r="105" spans="2:65" s="13" customFormat="1">
      <c r="B105" s="208"/>
      <c r="C105" s="209"/>
      <c r="D105" s="195" t="s">
        <v>138</v>
      </c>
      <c r="E105" s="210" t="s">
        <v>1</v>
      </c>
      <c r="F105" s="211" t="s">
        <v>151</v>
      </c>
      <c r="G105" s="209"/>
      <c r="H105" s="212">
        <v>5.3999999999999999E-2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138</v>
      </c>
      <c r="AU105" s="218" t="s">
        <v>83</v>
      </c>
      <c r="AV105" s="13" t="s">
        <v>83</v>
      </c>
      <c r="AW105" s="13" t="s">
        <v>38</v>
      </c>
      <c r="AX105" s="13" t="s">
        <v>75</v>
      </c>
      <c r="AY105" s="218" t="s">
        <v>126</v>
      </c>
    </row>
    <row r="106" spans="2:65" s="14" customFormat="1">
      <c r="B106" s="219"/>
      <c r="C106" s="220"/>
      <c r="D106" s="195" t="s">
        <v>138</v>
      </c>
      <c r="E106" s="221" t="s">
        <v>1</v>
      </c>
      <c r="F106" s="222" t="s">
        <v>152</v>
      </c>
      <c r="G106" s="220"/>
      <c r="H106" s="223">
        <v>0.46700000000000003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138</v>
      </c>
      <c r="AU106" s="229" t="s">
        <v>83</v>
      </c>
      <c r="AV106" s="14" t="s">
        <v>134</v>
      </c>
      <c r="AW106" s="14" t="s">
        <v>38</v>
      </c>
      <c r="AX106" s="14" t="s">
        <v>19</v>
      </c>
      <c r="AY106" s="229" t="s">
        <v>126</v>
      </c>
    </row>
    <row r="107" spans="2:65" s="1" customFormat="1" ht="16.5" customHeight="1">
      <c r="B107" s="34"/>
      <c r="C107" s="183" t="s">
        <v>83</v>
      </c>
      <c r="D107" s="183" t="s">
        <v>129</v>
      </c>
      <c r="E107" s="184" t="s">
        <v>153</v>
      </c>
      <c r="F107" s="185" t="s">
        <v>154</v>
      </c>
      <c r="G107" s="186" t="s">
        <v>155</v>
      </c>
      <c r="H107" s="187">
        <v>355.58</v>
      </c>
      <c r="I107" s="188"/>
      <c r="J107" s="189">
        <f>ROUND(I107*H107,2)</f>
        <v>0</v>
      </c>
      <c r="K107" s="185" t="s">
        <v>133</v>
      </c>
      <c r="L107" s="38"/>
      <c r="M107" s="190" t="s">
        <v>1</v>
      </c>
      <c r="N107" s="191" t="s">
        <v>46</v>
      </c>
      <c r="O107" s="60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AR107" s="17" t="s">
        <v>134</v>
      </c>
      <c r="AT107" s="17" t="s">
        <v>129</v>
      </c>
      <c r="AU107" s="17" t="s">
        <v>83</v>
      </c>
      <c r="AY107" s="17" t="s">
        <v>126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7" t="s">
        <v>19</v>
      </c>
      <c r="BK107" s="194">
        <f>ROUND(I107*H107,2)</f>
        <v>0</v>
      </c>
      <c r="BL107" s="17" t="s">
        <v>134</v>
      </c>
      <c r="BM107" s="17" t="s">
        <v>156</v>
      </c>
    </row>
    <row r="108" spans="2:65" s="1" customFormat="1" ht="19.5">
      <c r="B108" s="34"/>
      <c r="C108" s="35"/>
      <c r="D108" s="195" t="s">
        <v>136</v>
      </c>
      <c r="E108" s="35"/>
      <c r="F108" s="196" t="s">
        <v>157</v>
      </c>
      <c r="G108" s="35"/>
      <c r="H108" s="35"/>
      <c r="I108" s="112"/>
      <c r="J108" s="35"/>
      <c r="K108" s="35"/>
      <c r="L108" s="38"/>
      <c r="M108" s="197"/>
      <c r="N108" s="60"/>
      <c r="O108" s="60"/>
      <c r="P108" s="60"/>
      <c r="Q108" s="60"/>
      <c r="R108" s="60"/>
      <c r="S108" s="60"/>
      <c r="T108" s="61"/>
      <c r="AT108" s="17" t="s">
        <v>136</v>
      </c>
      <c r="AU108" s="17" t="s">
        <v>83</v>
      </c>
    </row>
    <row r="109" spans="2:65" s="13" customFormat="1">
      <c r="B109" s="208"/>
      <c r="C109" s="209"/>
      <c r="D109" s="195" t="s">
        <v>138</v>
      </c>
      <c r="E109" s="210" t="s">
        <v>1</v>
      </c>
      <c r="F109" s="211" t="s">
        <v>158</v>
      </c>
      <c r="G109" s="209"/>
      <c r="H109" s="212">
        <v>96.4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138</v>
      </c>
      <c r="AU109" s="218" t="s">
        <v>83</v>
      </c>
      <c r="AV109" s="13" t="s">
        <v>83</v>
      </c>
      <c r="AW109" s="13" t="s">
        <v>38</v>
      </c>
      <c r="AX109" s="13" t="s">
        <v>75</v>
      </c>
      <c r="AY109" s="218" t="s">
        <v>126</v>
      </c>
    </row>
    <row r="110" spans="2:65" s="13" customFormat="1">
      <c r="B110" s="208"/>
      <c r="C110" s="209"/>
      <c r="D110" s="195" t="s">
        <v>138</v>
      </c>
      <c r="E110" s="210" t="s">
        <v>1</v>
      </c>
      <c r="F110" s="211" t="s">
        <v>159</v>
      </c>
      <c r="G110" s="209"/>
      <c r="H110" s="212">
        <v>106.2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138</v>
      </c>
      <c r="AU110" s="218" t="s">
        <v>83</v>
      </c>
      <c r="AV110" s="13" t="s">
        <v>83</v>
      </c>
      <c r="AW110" s="13" t="s">
        <v>38</v>
      </c>
      <c r="AX110" s="13" t="s">
        <v>75</v>
      </c>
      <c r="AY110" s="218" t="s">
        <v>126</v>
      </c>
    </row>
    <row r="111" spans="2:65" s="13" customFormat="1">
      <c r="B111" s="208"/>
      <c r="C111" s="209"/>
      <c r="D111" s="195" t="s">
        <v>138</v>
      </c>
      <c r="E111" s="210" t="s">
        <v>1</v>
      </c>
      <c r="F111" s="211" t="s">
        <v>160</v>
      </c>
      <c r="G111" s="209"/>
      <c r="H111" s="212">
        <v>60.64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138</v>
      </c>
      <c r="AU111" s="218" t="s">
        <v>83</v>
      </c>
      <c r="AV111" s="13" t="s">
        <v>83</v>
      </c>
      <c r="AW111" s="13" t="s">
        <v>38</v>
      </c>
      <c r="AX111" s="13" t="s">
        <v>75</v>
      </c>
      <c r="AY111" s="218" t="s">
        <v>126</v>
      </c>
    </row>
    <row r="112" spans="2:65" s="13" customFormat="1">
      <c r="B112" s="208"/>
      <c r="C112" s="209"/>
      <c r="D112" s="195" t="s">
        <v>138</v>
      </c>
      <c r="E112" s="210" t="s">
        <v>1</v>
      </c>
      <c r="F112" s="211" t="s">
        <v>161</v>
      </c>
      <c r="G112" s="209"/>
      <c r="H112" s="212">
        <v>92.34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138</v>
      </c>
      <c r="AU112" s="218" t="s">
        <v>83</v>
      </c>
      <c r="AV112" s="13" t="s">
        <v>83</v>
      </c>
      <c r="AW112" s="13" t="s">
        <v>38</v>
      </c>
      <c r="AX112" s="13" t="s">
        <v>75</v>
      </c>
      <c r="AY112" s="218" t="s">
        <v>126</v>
      </c>
    </row>
    <row r="113" spans="2:65" s="14" customFormat="1">
      <c r="B113" s="219"/>
      <c r="C113" s="220"/>
      <c r="D113" s="195" t="s">
        <v>138</v>
      </c>
      <c r="E113" s="221" t="s">
        <v>1</v>
      </c>
      <c r="F113" s="222" t="s">
        <v>152</v>
      </c>
      <c r="G113" s="220"/>
      <c r="H113" s="223">
        <v>355.58000000000004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AT113" s="229" t="s">
        <v>138</v>
      </c>
      <c r="AU113" s="229" t="s">
        <v>83</v>
      </c>
      <c r="AV113" s="14" t="s">
        <v>134</v>
      </c>
      <c r="AW113" s="14" t="s">
        <v>38</v>
      </c>
      <c r="AX113" s="14" t="s">
        <v>19</v>
      </c>
      <c r="AY113" s="229" t="s">
        <v>126</v>
      </c>
    </row>
    <row r="114" spans="2:65" s="1" customFormat="1" ht="16.5" customHeight="1">
      <c r="B114" s="34"/>
      <c r="C114" s="183" t="s">
        <v>162</v>
      </c>
      <c r="D114" s="183" t="s">
        <v>129</v>
      </c>
      <c r="E114" s="184" t="s">
        <v>163</v>
      </c>
      <c r="F114" s="185" t="s">
        <v>164</v>
      </c>
      <c r="G114" s="186" t="s">
        <v>165</v>
      </c>
      <c r="H114" s="187">
        <v>439</v>
      </c>
      <c r="I114" s="188"/>
      <c r="J114" s="189">
        <f>ROUND(I114*H114,2)</f>
        <v>0</v>
      </c>
      <c r="K114" s="185" t="s">
        <v>133</v>
      </c>
      <c r="L114" s="38"/>
      <c r="M114" s="190" t="s">
        <v>1</v>
      </c>
      <c r="N114" s="191" t="s">
        <v>46</v>
      </c>
      <c r="O114" s="60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17" t="s">
        <v>134</v>
      </c>
      <c r="AT114" s="17" t="s">
        <v>129</v>
      </c>
      <c r="AU114" s="17" t="s">
        <v>83</v>
      </c>
      <c r="AY114" s="17" t="s">
        <v>126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17" t="s">
        <v>19</v>
      </c>
      <c r="BK114" s="194">
        <f>ROUND(I114*H114,2)</f>
        <v>0</v>
      </c>
      <c r="BL114" s="17" t="s">
        <v>134</v>
      </c>
      <c r="BM114" s="17" t="s">
        <v>166</v>
      </c>
    </row>
    <row r="115" spans="2:65" s="13" customFormat="1">
      <c r="B115" s="208"/>
      <c r="C115" s="209"/>
      <c r="D115" s="195" t="s">
        <v>138</v>
      </c>
      <c r="E115" s="210" t="s">
        <v>1</v>
      </c>
      <c r="F115" s="211" t="s">
        <v>167</v>
      </c>
      <c r="G115" s="209"/>
      <c r="H115" s="212">
        <v>167.5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138</v>
      </c>
      <c r="AU115" s="218" t="s">
        <v>83</v>
      </c>
      <c r="AV115" s="13" t="s">
        <v>83</v>
      </c>
      <c r="AW115" s="13" t="s">
        <v>38</v>
      </c>
      <c r="AX115" s="13" t="s">
        <v>75</v>
      </c>
      <c r="AY115" s="218" t="s">
        <v>126</v>
      </c>
    </row>
    <row r="116" spans="2:65" s="13" customFormat="1">
      <c r="B116" s="208"/>
      <c r="C116" s="209"/>
      <c r="D116" s="195" t="s">
        <v>138</v>
      </c>
      <c r="E116" s="210" t="s">
        <v>1</v>
      </c>
      <c r="F116" s="211" t="s">
        <v>168</v>
      </c>
      <c r="G116" s="209"/>
      <c r="H116" s="212">
        <v>40.4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138</v>
      </c>
      <c r="AU116" s="218" t="s">
        <v>83</v>
      </c>
      <c r="AV116" s="13" t="s">
        <v>83</v>
      </c>
      <c r="AW116" s="13" t="s">
        <v>38</v>
      </c>
      <c r="AX116" s="13" t="s">
        <v>75</v>
      </c>
      <c r="AY116" s="218" t="s">
        <v>126</v>
      </c>
    </row>
    <row r="117" spans="2:65" s="13" customFormat="1">
      <c r="B117" s="208"/>
      <c r="C117" s="209"/>
      <c r="D117" s="195" t="s">
        <v>138</v>
      </c>
      <c r="E117" s="210" t="s">
        <v>1</v>
      </c>
      <c r="F117" s="211" t="s">
        <v>169</v>
      </c>
      <c r="G117" s="209"/>
      <c r="H117" s="212">
        <v>73.599999999999994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138</v>
      </c>
      <c r="AU117" s="218" t="s">
        <v>83</v>
      </c>
      <c r="AV117" s="13" t="s">
        <v>83</v>
      </c>
      <c r="AW117" s="13" t="s">
        <v>38</v>
      </c>
      <c r="AX117" s="13" t="s">
        <v>75</v>
      </c>
      <c r="AY117" s="218" t="s">
        <v>126</v>
      </c>
    </row>
    <row r="118" spans="2:65" s="13" customFormat="1">
      <c r="B118" s="208"/>
      <c r="C118" s="209"/>
      <c r="D118" s="195" t="s">
        <v>138</v>
      </c>
      <c r="E118" s="210" t="s">
        <v>1</v>
      </c>
      <c r="F118" s="211" t="s">
        <v>170</v>
      </c>
      <c r="G118" s="209"/>
      <c r="H118" s="212">
        <v>16.25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138</v>
      </c>
      <c r="AU118" s="218" t="s">
        <v>83</v>
      </c>
      <c r="AV118" s="13" t="s">
        <v>83</v>
      </c>
      <c r="AW118" s="13" t="s">
        <v>38</v>
      </c>
      <c r="AX118" s="13" t="s">
        <v>75</v>
      </c>
      <c r="AY118" s="218" t="s">
        <v>126</v>
      </c>
    </row>
    <row r="119" spans="2:65" s="13" customFormat="1">
      <c r="B119" s="208"/>
      <c r="C119" s="209"/>
      <c r="D119" s="195" t="s">
        <v>138</v>
      </c>
      <c r="E119" s="210" t="s">
        <v>1</v>
      </c>
      <c r="F119" s="211" t="s">
        <v>171</v>
      </c>
      <c r="G119" s="209"/>
      <c r="H119" s="212">
        <v>105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138</v>
      </c>
      <c r="AU119" s="218" t="s">
        <v>83</v>
      </c>
      <c r="AV119" s="13" t="s">
        <v>83</v>
      </c>
      <c r="AW119" s="13" t="s">
        <v>38</v>
      </c>
      <c r="AX119" s="13" t="s">
        <v>75</v>
      </c>
      <c r="AY119" s="218" t="s">
        <v>126</v>
      </c>
    </row>
    <row r="120" spans="2:65" s="13" customFormat="1">
      <c r="B120" s="208"/>
      <c r="C120" s="209"/>
      <c r="D120" s="195" t="s">
        <v>138</v>
      </c>
      <c r="E120" s="210" t="s">
        <v>1</v>
      </c>
      <c r="F120" s="211" t="s">
        <v>172</v>
      </c>
      <c r="G120" s="209"/>
      <c r="H120" s="212">
        <v>36.25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138</v>
      </c>
      <c r="AU120" s="218" t="s">
        <v>83</v>
      </c>
      <c r="AV120" s="13" t="s">
        <v>83</v>
      </c>
      <c r="AW120" s="13" t="s">
        <v>38</v>
      </c>
      <c r="AX120" s="13" t="s">
        <v>75</v>
      </c>
      <c r="AY120" s="218" t="s">
        <v>126</v>
      </c>
    </row>
    <row r="121" spans="2:65" s="14" customFormat="1">
      <c r="B121" s="219"/>
      <c r="C121" s="220"/>
      <c r="D121" s="195" t="s">
        <v>138</v>
      </c>
      <c r="E121" s="221" t="s">
        <v>1</v>
      </c>
      <c r="F121" s="222" t="s">
        <v>152</v>
      </c>
      <c r="G121" s="220"/>
      <c r="H121" s="223">
        <v>439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138</v>
      </c>
      <c r="AU121" s="229" t="s">
        <v>83</v>
      </c>
      <c r="AV121" s="14" t="s">
        <v>134</v>
      </c>
      <c r="AW121" s="14" t="s">
        <v>38</v>
      </c>
      <c r="AX121" s="14" t="s">
        <v>19</v>
      </c>
      <c r="AY121" s="229" t="s">
        <v>126</v>
      </c>
    </row>
    <row r="122" spans="2:65" s="1" customFormat="1" ht="16.5" customHeight="1">
      <c r="B122" s="34"/>
      <c r="C122" s="230" t="s">
        <v>134</v>
      </c>
      <c r="D122" s="230" t="s">
        <v>173</v>
      </c>
      <c r="E122" s="231" t="s">
        <v>174</v>
      </c>
      <c r="F122" s="232" t="s">
        <v>175</v>
      </c>
      <c r="G122" s="233" t="s">
        <v>176</v>
      </c>
      <c r="H122" s="234">
        <v>39.51</v>
      </c>
      <c r="I122" s="235"/>
      <c r="J122" s="236">
        <f>ROUND(I122*H122,2)</f>
        <v>0</v>
      </c>
      <c r="K122" s="232" t="s">
        <v>133</v>
      </c>
      <c r="L122" s="237"/>
      <c r="M122" s="238" t="s">
        <v>1</v>
      </c>
      <c r="N122" s="239" t="s">
        <v>46</v>
      </c>
      <c r="O122" s="60"/>
      <c r="P122" s="192">
        <f>O122*H122</f>
        <v>0</v>
      </c>
      <c r="Q122" s="192">
        <v>1</v>
      </c>
      <c r="R122" s="192">
        <f>Q122*H122</f>
        <v>39.51</v>
      </c>
      <c r="S122" s="192">
        <v>0</v>
      </c>
      <c r="T122" s="193">
        <f>S122*H122</f>
        <v>0</v>
      </c>
      <c r="AR122" s="17" t="s">
        <v>177</v>
      </c>
      <c r="AT122" s="17" t="s">
        <v>173</v>
      </c>
      <c r="AU122" s="17" t="s">
        <v>83</v>
      </c>
      <c r="AY122" s="17" t="s">
        <v>126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7" t="s">
        <v>19</v>
      </c>
      <c r="BK122" s="194">
        <f>ROUND(I122*H122,2)</f>
        <v>0</v>
      </c>
      <c r="BL122" s="17" t="s">
        <v>134</v>
      </c>
      <c r="BM122" s="17" t="s">
        <v>178</v>
      </c>
    </row>
    <row r="123" spans="2:65" s="13" customFormat="1">
      <c r="B123" s="208"/>
      <c r="C123" s="209"/>
      <c r="D123" s="195" t="s">
        <v>138</v>
      </c>
      <c r="E123" s="210" t="s">
        <v>1</v>
      </c>
      <c r="F123" s="211" t="s">
        <v>179</v>
      </c>
      <c r="G123" s="209"/>
      <c r="H123" s="212">
        <v>39.51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138</v>
      </c>
      <c r="AU123" s="218" t="s">
        <v>83</v>
      </c>
      <c r="AV123" s="13" t="s">
        <v>83</v>
      </c>
      <c r="AW123" s="13" t="s">
        <v>38</v>
      </c>
      <c r="AX123" s="13" t="s">
        <v>19</v>
      </c>
      <c r="AY123" s="218" t="s">
        <v>126</v>
      </c>
    </row>
    <row r="124" spans="2:65" s="1" customFormat="1" ht="16.5" customHeight="1">
      <c r="B124" s="34"/>
      <c r="C124" s="230" t="s">
        <v>127</v>
      </c>
      <c r="D124" s="230" t="s">
        <v>173</v>
      </c>
      <c r="E124" s="231" t="s">
        <v>180</v>
      </c>
      <c r="F124" s="232" t="s">
        <v>181</v>
      </c>
      <c r="G124" s="233" t="s">
        <v>176</v>
      </c>
      <c r="H124" s="234">
        <v>39.51</v>
      </c>
      <c r="I124" s="235"/>
      <c r="J124" s="236">
        <f>ROUND(I124*H124,2)</f>
        <v>0</v>
      </c>
      <c r="K124" s="232" t="s">
        <v>133</v>
      </c>
      <c r="L124" s="237"/>
      <c r="M124" s="238" t="s">
        <v>1</v>
      </c>
      <c r="N124" s="239" t="s">
        <v>46</v>
      </c>
      <c r="O124" s="60"/>
      <c r="P124" s="192">
        <f>O124*H124</f>
        <v>0</v>
      </c>
      <c r="Q124" s="192">
        <v>1</v>
      </c>
      <c r="R124" s="192">
        <f>Q124*H124</f>
        <v>39.51</v>
      </c>
      <c r="S124" s="192">
        <v>0</v>
      </c>
      <c r="T124" s="193">
        <f>S124*H124</f>
        <v>0</v>
      </c>
      <c r="AR124" s="17" t="s">
        <v>177</v>
      </c>
      <c r="AT124" s="17" t="s">
        <v>173</v>
      </c>
      <c r="AU124" s="17" t="s">
        <v>83</v>
      </c>
      <c r="AY124" s="17" t="s">
        <v>126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7" t="s">
        <v>19</v>
      </c>
      <c r="BK124" s="194">
        <f>ROUND(I124*H124,2)</f>
        <v>0</v>
      </c>
      <c r="BL124" s="17" t="s">
        <v>134</v>
      </c>
      <c r="BM124" s="17" t="s">
        <v>182</v>
      </c>
    </row>
    <row r="125" spans="2:65" s="13" customFormat="1">
      <c r="B125" s="208"/>
      <c r="C125" s="209"/>
      <c r="D125" s="195" t="s">
        <v>138</v>
      </c>
      <c r="E125" s="210" t="s">
        <v>1</v>
      </c>
      <c r="F125" s="211" t="s">
        <v>179</v>
      </c>
      <c r="G125" s="209"/>
      <c r="H125" s="212">
        <v>39.51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138</v>
      </c>
      <c r="AU125" s="218" t="s">
        <v>83</v>
      </c>
      <c r="AV125" s="13" t="s">
        <v>83</v>
      </c>
      <c r="AW125" s="13" t="s">
        <v>38</v>
      </c>
      <c r="AX125" s="13" t="s">
        <v>19</v>
      </c>
      <c r="AY125" s="218" t="s">
        <v>126</v>
      </c>
    </row>
    <row r="126" spans="2:65" s="1" customFormat="1" ht="16.5" customHeight="1">
      <c r="B126" s="34"/>
      <c r="C126" s="183" t="s">
        <v>183</v>
      </c>
      <c r="D126" s="183" t="s">
        <v>129</v>
      </c>
      <c r="E126" s="184" t="s">
        <v>184</v>
      </c>
      <c r="F126" s="185" t="s">
        <v>185</v>
      </c>
      <c r="G126" s="186" t="s">
        <v>186</v>
      </c>
      <c r="H126" s="187">
        <v>126.983</v>
      </c>
      <c r="I126" s="188"/>
      <c r="J126" s="189">
        <f>ROUND(I126*H126,2)</f>
        <v>0</v>
      </c>
      <c r="K126" s="185" t="s">
        <v>133</v>
      </c>
      <c r="L126" s="38"/>
      <c r="M126" s="190" t="s">
        <v>1</v>
      </c>
      <c r="N126" s="191" t="s">
        <v>46</v>
      </c>
      <c r="O126" s="60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17" t="s">
        <v>134</v>
      </c>
      <c r="AT126" s="17" t="s">
        <v>129</v>
      </c>
      <c r="AU126" s="17" t="s">
        <v>83</v>
      </c>
      <c r="AY126" s="17" t="s">
        <v>126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7" t="s">
        <v>19</v>
      </c>
      <c r="BK126" s="194">
        <f>ROUND(I126*H126,2)</f>
        <v>0</v>
      </c>
      <c r="BL126" s="17" t="s">
        <v>134</v>
      </c>
      <c r="BM126" s="17" t="s">
        <v>187</v>
      </c>
    </row>
    <row r="127" spans="2:65" s="13" customFormat="1">
      <c r="B127" s="208"/>
      <c r="C127" s="209"/>
      <c r="D127" s="195" t="s">
        <v>138</v>
      </c>
      <c r="E127" s="210" t="s">
        <v>1</v>
      </c>
      <c r="F127" s="211" t="s">
        <v>188</v>
      </c>
      <c r="G127" s="209"/>
      <c r="H127" s="212">
        <v>2.278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138</v>
      </c>
      <c r="AU127" s="218" t="s">
        <v>83</v>
      </c>
      <c r="AV127" s="13" t="s">
        <v>83</v>
      </c>
      <c r="AW127" s="13" t="s">
        <v>38</v>
      </c>
      <c r="AX127" s="13" t="s">
        <v>75</v>
      </c>
      <c r="AY127" s="218" t="s">
        <v>126</v>
      </c>
    </row>
    <row r="128" spans="2:65" s="13" customFormat="1">
      <c r="B128" s="208"/>
      <c r="C128" s="209"/>
      <c r="D128" s="195" t="s">
        <v>138</v>
      </c>
      <c r="E128" s="210" t="s">
        <v>1</v>
      </c>
      <c r="F128" s="211" t="s">
        <v>189</v>
      </c>
      <c r="G128" s="209"/>
      <c r="H128" s="212">
        <v>45.262999999999998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138</v>
      </c>
      <c r="AU128" s="218" t="s">
        <v>83</v>
      </c>
      <c r="AV128" s="13" t="s">
        <v>83</v>
      </c>
      <c r="AW128" s="13" t="s">
        <v>38</v>
      </c>
      <c r="AX128" s="13" t="s">
        <v>75</v>
      </c>
      <c r="AY128" s="218" t="s">
        <v>126</v>
      </c>
    </row>
    <row r="129" spans="2:65" s="13" customFormat="1">
      <c r="B129" s="208"/>
      <c r="C129" s="209"/>
      <c r="D129" s="195" t="s">
        <v>138</v>
      </c>
      <c r="E129" s="210" t="s">
        <v>1</v>
      </c>
      <c r="F129" s="211" t="s">
        <v>190</v>
      </c>
      <c r="G129" s="209"/>
      <c r="H129" s="212">
        <v>50.731000000000002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138</v>
      </c>
      <c r="AU129" s="218" t="s">
        <v>83</v>
      </c>
      <c r="AV129" s="13" t="s">
        <v>83</v>
      </c>
      <c r="AW129" s="13" t="s">
        <v>38</v>
      </c>
      <c r="AX129" s="13" t="s">
        <v>75</v>
      </c>
      <c r="AY129" s="218" t="s">
        <v>126</v>
      </c>
    </row>
    <row r="130" spans="2:65" s="13" customFormat="1">
      <c r="B130" s="208"/>
      <c r="C130" s="209"/>
      <c r="D130" s="195" t="s">
        <v>138</v>
      </c>
      <c r="E130" s="210" t="s">
        <v>1</v>
      </c>
      <c r="F130" s="211" t="s">
        <v>191</v>
      </c>
      <c r="G130" s="209"/>
      <c r="H130" s="212">
        <v>28.710999999999999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138</v>
      </c>
      <c r="AU130" s="218" t="s">
        <v>83</v>
      </c>
      <c r="AV130" s="13" t="s">
        <v>83</v>
      </c>
      <c r="AW130" s="13" t="s">
        <v>38</v>
      </c>
      <c r="AX130" s="13" t="s">
        <v>75</v>
      </c>
      <c r="AY130" s="218" t="s">
        <v>126</v>
      </c>
    </row>
    <row r="131" spans="2:65" s="14" customFormat="1">
      <c r="B131" s="219"/>
      <c r="C131" s="220"/>
      <c r="D131" s="195" t="s">
        <v>138</v>
      </c>
      <c r="E131" s="221" t="s">
        <v>1</v>
      </c>
      <c r="F131" s="222" t="s">
        <v>152</v>
      </c>
      <c r="G131" s="220"/>
      <c r="H131" s="223">
        <v>126.98299999999999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138</v>
      </c>
      <c r="AU131" s="229" t="s">
        <v>83</v>
      </c>
      <c r="AV131" s="14" t="s">
        <v>134</v>
      </c>
      <c r="AW131" s="14" t="s">
        <v>38</v>
      </c>
      <c r="AX131" s="14" t="s">
        <v>19</v>
      </c>
      <c r="AY131" s="229" t="s">
        <v>126</v>
      </c>
    </row>
    <row r="132" spans="2:65" s="1" customFormat="1" ht="16.5" customHeight="1">
      <c r="B132" s="34"/>
      <c r="C132" s="183" t="s">
        <v>192</v>
      </c>
      <c r="D132" s="183" t="s">
        <v>129</v>
      </c>
      <c r="E132" s="184" t="s">
        <v>193</v>
      </c>
      <c r="F132" s="185" t="s">
        <v>194</v>
      </c>
      <c r="G132" s="186" t="s">
        <v>186</v>
      </c>
      <c r="H132" s="187">
        <v>320</v>
      </c>
      <c r="I132" s="188"/>
      <c r="J132" s="189">
        <f>ROUND(I132*H132,2)</f>
        <v>0</v>
      </c>
      <c r="K132" s="185" t="s">
        <v>133</v>
      </c>
      <c r="L132" s="38"/>
      <c r="M132" s="190" t="s">
        <v>1</v>
      </c>
      <c r="N132" s="191" t="s">
        <v>46</v>
      </c>
      <c r="O132" s="60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17" t="s">
        <v>134</v>
      </c>
      <c r="AT132" s="17" t="s">
        <v>129</v>
      </c>
      <c r="AU132" s="17" t="s">
        <v>83</v>
      </c>
      <c r="AY132" s="17" t="s">
        <v>126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7" t="s">
        <v>19</v>
      </c>
      <c r="BK132" s="194">
        <f>ROUND(I132*H132,2)</f>
        <v>0</v>
      </c>
      <c r="BL132" s="17" t="s">
        <v>134</v>
      </c>
      <c r="BM132" s="17" t="s">
        <v>195</v>
      </c>
    </row>
    <row r="133" spans="2:65" s="13" customFormat="1">
      <c r="B133" s="208"/>
      <c r="C133" s="209"/>
      <c r="D133" s="195" t="s">
        <v>138</v>
      </c>
      <c r="E133" s="210" t="s">
        <v>1</v>
      </c>
      <c r="F133" s="211" t="s">
        <v>196</v>
      </c>
      <c r="G133" s="209"/>
      <c r="H133" s="212">
        <v>132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138</v>
      </c>
      <c r="AU133" s="218" t="s">
        <v>83</v>
      </c>
      <c r="AV133" s="13" t="s">
        <v>83</v>
      </c>
      <c r="AW133" s="13" t="s">
        <v>38</v>
      </c>
      <c r="AX133" s="13" t="s">
        <v>75</v>
      </c>
      <c r="AY133" s="218" t="s">
        <v>126</v>
      </c>
    </row>
    <row r="134" spans="2:65" s="13" customFormat="1">
      <c r="B134" s="208"/>
      <c r="C134" s="209"/>
      <c r="D134" s="195" t="s">
        <v>138</v>
      </c>
      <c r="E134" s="210" t="s">
        <v>1</v>
      </c>
      <c r="F134" s="211" t="s">
        <v>197</v>
      </c>
      <c r="G134" s="209"/>
      <c r="H134" s="212">
        <v>90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138</v>
      </c>
      <c r="AU134" s="218" t="s">
        <v>83</v>
      </c>
      <c r="AV134" s="13" t="s">
        <v>83</v>
      </c>
      <c r="AW134" s="13" t="s">
        <v>38</v>
      </c>
      <c r="AX134" s="13" t="s">
        <v>75</v>
      </c>
      <c r="AY134" s="218" t="s">
        <v>126</v>
      </c>
    </row>
    <row r="135" spans="2:65" s="13" customFormat="1">
      <c r="B135" s="208"/>
      <c r="C135" s="209"/>
      <c r="D135" s="195" t="s">
        <v>138</v>
      </c>
      <c r="E135" s="210" t="s">
        <v>1</v>
      </c>
      <c r="F135" s="211" t="s">
        <v>198</v>
      </c>
      <c r="G135" s="209"/>
      <c r="H135" s="212">
        <v>98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138</v>
      </c>
      <c r="AU135" s="218" t="s">
        <v>83</v>
      </c>
      <c r="AV135" s="13" t="s">
        <v>83</v>
      </c>
      <c r="AW135" s="13" t="s">
        <v>38</v>
      </c>
      <c r="AX135" s="13" t="s">
        <v>75</v>
      </c>
      <c r="AY135" s="218" t="s">
        <v>126</v>
      </c>
    </row>
    <row r="136" spans="2:65" s="14" customFormat="1">
      <c r="B136" s="219"/>
      <c r="C136" s="220"/>
      <c r="D136" s="195" t="s">
        <v>138</v>
      </c>
      <c r="E136" s="221" t="s">
        <v>1</v>
      </c>
      <c r="F136" s="222" t="s">
        <v>152</v>
      </c>
      <c r="G136" s="220"/>
      <c r="H136" s="223">
        <v>320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138</v>
      </c>
      <c r="AU136" s="229" t="s">
        <v>83</v>
      </c>
      <c r="AV136" s="14" t="s">
        <v>134</v>
      </c>
      <c r="AW136" s="14" t="s">
        <v>38</v>
      </c>
      <c r="AX136" s="14" t="s">
        <v>19</v>
      </c>
      <c r="AY136" s="229" t="s">
        <v>126</v>
      </c>
    </row>
    <row r="137" spans="2:65" s="1" customFormat="1" ht="16.5" customHeight="1">
      <c r="B137" s="34"/>
      <c r="C137" s="183" t="s">
        <v>177</v>
      </c>
      <c r="D137" s="183" t="s">
        <v>129</v>
      </c>
      <c r="E137" s="184" t="s">
        <v>199</v>
      </c>
      <c r="F137" s="185" t="s">
        <v>200</v>
      </c>
      <c r="G137" s="186" t="s">
        <v>186</v>
      </c>
      <c r="H137" s="187">
        <v>150.51499999999999</v>
      </c>
      <c r="I137" s="188"/>
      <c r="J137" s="189">
        <f>ROUND(I137*H137,2)</f>
        <v>0</v>
      </c>
      <c r="K137" s="185" t="s">
        <v>133</v>
      </c>
      <c r="L137" s="38"/>
      <c r="M137" s="190" t="s">
        <v>1</v>
      </c>
      <c r="N137" s="191" t="s">
        <v>46</v>
      </c>
      <c r="O137" s="60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AR137" s="17" t="s">
        <v>134</v>
      </c>
      <c r="AT137" s="17" t="s">
        <v>129</v>
      </c>
      <c r="AU137" s="17" t="s">
        <v>83</v>
      </c>
      <c r="AY137" s="17" t="s">
        <v>126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7" t="s">
        <v>19</v>
      </c>
      <c r="BK137" s="194">
        <f>ROUND(I137*H137,2)</f>
        <v>0</v>
      </c>
      <c r="BL137" s="17" t="s">
        <v>134</v>
      </c>
      <c r="BM137" s="17" t="s">
        <v>201</v>
      </c>
    </row>
    <row r="138" spans="2:65" s="13" customFormat="1">
      <c r="B138" s="208"/>
      <c r="C138" s="209"/>
      <c r="D138" s="195" t="s">
        <v>138</v>
      </c>
      <c r="E138" s="210" t="s">
        <v>1</v>
      </c>
      <c r="F138" s="211" t="s">
        <v>202</v>
      </c>
      <c r="G138" s="209"/>
      <c r="H138" s="212">
        <v>2.827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138</v>
      </c>
      <c r="AU138" s="218" t="s">
        <v>83</v>
      </c>
      <c r="AV138" s="13" t="s">
        <v>83</v>
      </c>
      <c r="AW138" s="13" t="s">
        <v>38</v>
      </c>
      <c r="AX138" s="13" t="s">
        <v>75</v>
      </c>
      <c r="AY138" s="218" t="s">
        <v>126</v>
      </c>
    </row>
    <row r="139" spans="2:65" s="13" customFormat="1">
      <c r="B139" s="208"/>
      <c r="C139" s="209"/>
      <c r="D139" s="195" t="s">
        <v>138</v>
      </c>
      <c r="E139" s="210" t="s">
        <v>1</v>
      </c>
      <c r="F139" s="211" t="s">
        <v>203</v>
      </c>
      <c r="G139" s="209"/>
      <c r="H139" s="212">
        <v>56.179000000000002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138</v>
      </c>
      <c r="AU139" s="218" t="s">
        <v>83</v>
      </c>
      <c r="AV139" s="13" t="s">
        <v>83</v>
      </c>
      <c r="AW139" s="13" t="s">
        <v>38</v>
      </c>
      <c r="AX139" s="13" t="s">
        <v>75</v>
      </c>
      <c r="AY139" s="218" t="s">
        <v>126</v>
      </c>
    </row>
    <row r="140" spans="2:65" s="13" customFormat="1">
      <c r="B140" s="208"/>
      <c r="C140" s="209"/>
      <c r="D140" s="195" t="s">
        <v>138</v>
      </c>
      <c r="E140" s="210" t="s">
        <v>1</v>
      </c>
      <c r="F140" s="211" t="s">
        <v>204</v>
      </c>
      <c r="G140" s="209"/>
      <c r="H140" s="212">
        <v>62.966999999999999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138</v>
      </c>
      <c r="AU140" s="218" t="s">
        <v>83</v>
      </c>
      <c r="AV140" s="13" t="s">
        <v>83</v>
      </c>
      <c r="AW140" s="13" t="s">
        <v>38</v>
      </c>
      <c r="AX140" s="13" t="s">
        <v>75</v>
      </c>
      <c r="AY140" s="218" t="s">
        <v>126</v>
      </c>
    </row>
    <row r="141" spans="2:65" s="13" customFormat="1">
      <c r="B141" s="208"/>
      <c r="C141" s="209"/>
      <c r="D141" s="195" t="s">
        <v>138</v>
      </c>
      <c r="E141" s="210" t="s">
        <v>1</v>
      </c>
      <c r="F141" s="211" t="s">
        <v>205</v>
      </c>
      <c r="G141" s="209"/>
      <c r="H141" s="212">
        <v>28.542000000000002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138</v>
      </c>
      <c r="AU141" s="218" t="s">
        <v>83</v>
      </c>
      <c r="AV141" s="13" t="s">
        <v>83</v>
      </c>
      <c r="AW141" s="13" t="s">
        <v>38</v>
      </c>
      <c r="AX141" s="13" t="s">
        <v>75</v>
      </c>
      <c r="AY141" s="218" t="s">
        <v>126</v>
      </c>
    </row>
    <row r="142" spans="2:65" s="14" customFormat="1">
      <c r="B142" s="219"/>
      <c r="C142" s="220"/>
      <c r="D142" s="195" t="s">
        <v>138</v>
      </c>
      <c r="E142" s="221" t="s">
        <v>1</v>
      </c>
      <c r="F142" s="222" t="s">
        <v>152</v>
      </c>
      <c r="G142" s="220"/>
      <c r="H142" s="223">
        <v>150.51499999999999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138</v>
      </c>
      <c r="AU142" s="229" t="s">
        <v>83</v>
      </c>
      <c r="AV142" s="14" t="s">
        <v>134</v>
      </c>
      <c r="AW142" s="14" t="s">
        <v>38</v>
      </c>
      <c r="AX142" s="14" t="s">
        <v>19</v>
      </c>
      <c r="AY142" s="229" t="s">
        <v>126</v>
      </c>
    </row>
    <row r="143" spans="2:65" s="1" customFormat="1" ht="16.5" customHeight="1">
      <c r="B143" s="34"/>
      <c r="C143" s="183" t="s">
        <v>206</v>
      </c>
      <c r="D143" s="183" t="s">
        <v>129</v>
      </c>
      <c r="E143" s="184" t="s">
        <v>207</v>
      </c>
      <c r="F143" s="185" t="s">
        <v>208</v>
      </c>
      <c r="G143" s="186" t="s">
        <v>186</v>
      </c>
      <c r="H143" s="187">
        <v>317.5</v>
      </c>
      <c r="I143" s="188"/>
      <c r="J143" s="189">
        <f>ROUND(I143*H143,2)</f>
        <v>0</v>
      </c>
      <c r="K143" s="185" t="s">
        <v>133</v>
      </c>
      <c r="L143" s="38"/>
      <c r="M143" s="190" t="s">
        <v>1</v>
      </c>
      <c r="N143" s="191" t="s">
        <v>46</v>
      </c>
      <c r="O143" s="60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AR143" s="17" t="s">
        <v>134</v>
      </c>
      <c r="AT143" s="17" t="s">
        <v>129</v>
      </c>
      <c r="AU143" s="17" t="s">
        <v>83</v>
      </c>
      <c r="AY143" s="17" t="s">
        <v>126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7" t="s">
        <v>19</v>
      </c>
      <c r="BK143" s="194">
        <f>ROUND(I143*H143,2)</f>
        <v>0</v>
      </c>
      <c r="BL143" s="17" t="s">
        <v>134</v>
      </c>
      <c r="BM143" s="17" t="s">
        <v>209</v>
      </c>
    </row>
    <row r="144" spans="2:65" s="13" customFormat="1">
      <c r="B144" s="208"/>
      <c r="C144" s="209"/>
      <c r="D144" s="195" t="s">
        <v>138</v>
      </c>
      <c r="E144" s="210" t="s">
        <v>1</v>
      </c>
      <c r="F144" s="211" t="s">
        <v>210</v>
      </c>
      <c r="G144" s="209"/>
      <c r="H144" s="212">
        <v>122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138</v>
      </c>
      <c r="AU144" s="218" t="s">
        <v>83</v>
      </c>
      <c r="AV144" s="13" t="s">
        <v>83</v>
      </c>
      <c r="AW144" s="13" t="s">
        <v>38</v>
      </c>
      <c r="AX144" s="13" t="s">
        <v>75</v>
      </c>
      <c r="AY144" s="218" t="s">
        <v>126</v>
      </c>
    </row>
    <row r="145" spans="2:65" s="13" customFormat="1">
      <c r="B145" s="208"/>
      <c r="C145" s="209"/>
      <c r="D145" s="195" t="s">
        <v>138</v>
      </c>
      <c r="E145" s="210" t="s">
        <v>1</v>
      </c>
      <c r="F145" s="211" t="s">
        <v>211</v>
      </c>
      <c r="G145" s="209"/>
      <c r="H145" s="212">
        <v>98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138</v>
      </c>
      <c r="AU145" s="218" t="s">
        <v>83</v>
      </c>
      <c r="AV145" s="13" t="s">
        <v>83</v>
      </c>
      <c r="AW145" s="13" t="s">
        <v>38</v>
      </c>
      <c r="AX145" s="13" t="s">
        <v>75</v>
      </c>
      <c r="AY145" s="218" t="s">
        <v>126</v>
      </c>
    </row>
    <row r="146" spans="2:65" s="13" customFormat="1">
      <c r="B146" s="208"/>
      <c r="C146" s="209"/>
      <c r="D146" s="195" t="s">
        <v>138</v>
      </c>
      <c r="E146" s="210" t="s">
        <v>1</v>
      </c>
      <c r="F146" s="211" t="s">
        <v>212</v>
      </c>
      <c r="G146" s="209"/>
      <c r="H146" s="212">
        <v>97.5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138</v>
      </c>
      <c r="AU146" s="218" t="s">
        <v>83</v>
      </c>
      <c r="AV146" s="13" t="s">
        <v>83</v>
      </c>
      <c r="AW146" s="13" t="s">
        <v>38</v>
      </c>
      <c r="AX146" s="13" t="s">
        <v>75</v>
      </c>
      <c r="AY146" s="218" t="s">
        <v>126</v>
      </c>
    </row>
    <row r="147" spans="2:65" s="14" customFormat="1">
      <c r="B147" s="219"/>
      <c r="C147" s="220"/>
      <c r="D147" s="195" t="s">
        <v>138</v>
      </c>
      <c r="E147" s="221" t="s">
        <v>1</v>
      </c>
      <c r="F147" s="222" t="s">
        <v>152</v>
      </c>
      <c r="G147" s="220"/>
      <c r="H147" s="223">
        <v>317.5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138</v>
      </c>
      <c r="AU147" s="229" t="s">
        <v>83</v>
      </c>
      <c r="AV147" s="14" t="s">
        <v>134</v>
      </c>
      <c r="AW147" s="14" t="s">
        <v>38</v>
      </c>
      <c r="AX147" s="14" t="s">
        <v>19</v>
      </c>
      <c r="AY147" s="229" t="s">
        <v>126</v>
      </c>
    </row>
    <row r="148" spans="2:65" s="1" customFormat="1" ht="16.5" customHeight="1">
      <c r="B148" s="34"/>
      <c r="C148" s="230" t="s">
        <v>25</v>
      </c>
      <c r="D148" s="230" t="s">
        <v>173</v>
      </c>
      <c r="E148" s="231" t="s">
        <v>213</v>
      </c>
      <c r="F148" s="232" t="s">
        <v>214</v>
      </c>
      <c r="G148" s="233" t="s">
        <v>176</v>
      </c>
      <c r="H148" s="234">
        <v>1137.01</v>
      </c>
      <c r="I148" s="235"/>
      <c r="J148" s="236">
        <f>ROUND(I148*H148,2)</f>
        <v>0</v>
      </c>
      <c r="K148" s="232" t="s">
        <v>133</v>
      </c>
      <c r="L148" s="237"/>
      <c r="M148" s="238" t="s">
        <v>1</v>
      </c>
      <c r="N148" s="239" t="s">
        <v>46</v>
      </c>
      <c r="O148" s="60"/>
      <c r="P148" s="192">
        <f>O148*H148</f>
        <v>0</v>
      </c>
      <c r="Q148" s="192">
        <v>1</v>
      </c>
      <c r="R148" s="192">
        <f>Q148*H148</f>
        <v>1137.01</v>
      </c>
      <c r="S148" s="192">
        <v>0</v>
      </c>
      <c r="T148" s="193">
        <f>S148*H148</f>
        <v>0</v>
      </c>
      <c r="AR148" s="17" t="s">
        <v>177</v>
      </c>
      <c r="AT148" s="17" t="s">
        <v>173</v>
      </c>
      <c r="AU148" s="17" t="s">
        <v>83</v>
      </c>
      <c r="AY148" s="17" t="s">
        <v>126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7" t="s">
        <v>19</v>
      </c>
      <c r="BK148" s="194">
        <f>ROUND(I148*H148,2)</f>
        <v>0</v>
      </c>
      <c r="BL148" s="17" t="s">
        <v>134</v>
      </c>
      <c r="BM148" s="17" t="s">
        <v>215</v>
      </c>
    </row>
    <row r="149" spans="2:65" s="13" customFormat="1">
      <c r="B149" s="208"/>
      <c r="C149" s="209"/>
      <c r="D149" s="195" t="s">
        <v>138</v>
      </c>
      <c r="E149" s="210" t="s">
        <v>1</v>
      </c>
      <c r="F149" s="211" t="s">
        <v>216</v>
      </c>
      <c r="G149" s="209"/>
      <c r="H149" s="212">
        <v>865.82799999999997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138</v>
      </c>
      <c r="AU149" s="218" t="s">
        <v>83</v>
      </c>
      <c r="AV149" s="13" t="s">
        <v>83</v>
      </c>
      <c r="AW149" s="13" t="s">
        <v>38</v>
      </c>
      <c r="AX149" s="13" t="s">
        <v>75</v>
      </c>
      <c r="AY149" s="218" t="s">
        <v>126</v>
      </c>
    </row>
    <row r="150" spans="2:65" s="13" customFormat="1">
      <c r="B150" s="208"/>
      <c r="C150" s="209"/>
      <c r="D150" s="195" t="s">
        <v>138</v>
      </c>
      <c r="E150" s="210" t="s">
        <v>1</v>
      </c>
      <c r="F150" s="211" t="s">
        <v>217</v>
      </c>
      <c r="G150" s="209"/>
      <c r="H150" s="212">
        <v>271.18200000000002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138</v>
      </c>
      <c r="AU150" s="218" t="s">
        <v>83</v>
      </c>
      <c r="AV150" s="13" t="s">
        <v>83</v>
      </c>
      <c r="AW150" s="13" t="s">
        <v>38</v>
      </c>
      <c r="AX150" s="13" t="s">
        <v>75</v>
      </c>
      <c r="AY150" s="218" t="s">
        <v>126</v>
      </c>
    </row>
    <row r="151" spans="2:65" s="14" customFormat="1">
      <c r="B151" s="219"/>
      <c r="C151" s="220"/>
      <c r="D151" s="195" t="s">
        <v>138</v>
      </c>
      <c r="E151" s="221" t="s">
        <v>1</v>
      </c>
      <c r="F151" s="222" t="s">
        <v>152</v>
      </c>
      <c r="G151" s="220"/>
      <c r="H151" s="223">
        <v>1137.01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138</v>
      </c>
      <c r="AU151" s="229" t="s">
        <v>83</v>
      </c>
      <c r="AV151" s="14" t="s">
        <v>134</v>
      </c>
      <c r="AW151" s="14" t="s">
        <v>38</v>
      </c>
      <c r="AX151" s="14" t="s">
        <v>19</v>
      </c>
      <c r="AY151" s="229" t="s">
        <v>126</v>
      </c>
    </row>
    <row r="152" spans="2:65" s="1" customFormat="1" ht="16.5" customHeight="1">
      <c r="B152" s="34"/>
      <c r="C152" s="183" t="s">
        <v>218</v>
      </c>
      <c r="D152" s="183" t="s">
        <v>129</v>
      </c>
      <c r="E152" s="184" t="s">
        <v>219</v>
      </c>
      <c r="F152" s="185" t="s">
        <v>220</v>
      </c>
      <c r="G152" s="186" t="s">
        <v>186</v>
      </c>
      <c r="H152" s="187">
        <v>117.66500000000001</v>
      </c>
      <c r="I152" s="188"/>
      <c r="J152" s="189">
        <f>ROUND(I152*H152,2)</f>
        <v>0</v>
      </c>
      <c r="K152" s="185" t="s">
        <v>133</v>
      </c>
      <c r="L152" s="38"/>
      <c r="M152" s="190" t="s">
        <v>1</v>
      </c>
      <c r="N152" s="191" t="s">
        <v>46</v>
      </c>
      <c r="O152" s="60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AR152" s="17" t="s">
        <v>134</v>
      </c>
      <c r="AT152" s="17" t="s">
        <v>129</v>
      </c>
      <c r="AU152" s="17" t="s">
        <v>83</v>
      </c>
      <c r="AY152" s="17" t="s">
        <v>126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7" t="s">
        <v>19</v>
      </c>
      <c r="BK152" s="194">
        <f>ROUND(I152*H152,2)</f>
        <v>0</v>
      </c>
      <c r="BL152" s="17" t="s">
        <v>134</v>
      </c>
      <c r="BM152" s="17" t="s">
        <v>221</v>
      </c>
    </row>
    <row r="153" spans="2:65" s="13" customFormat="1">
      <c r="B153" s="208"/>
      <c r="C153" s="209"/>
      <c r="D153" s="195" t="s">
        <v>138</v>
      </c>
      <c r="E153" s="210" t="s">
        <v>1</v>
      </c>
      <c r="F153" s="211" t="s">
        <v>222</v>
      </c>
      <c r="G153" s="209"/>
      <c r="H153" s="212">
        <v>50.790999999999997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138</v>
      </c>
      <c r="AU153" s="218" t="s">
        <v>83</v>
      </c>
      <c r="AV153" s="13" t="s">
        <v>83</v>
      </c>
      <c r="AW153" s="13" t="s">
        <v>38</v>
      </c>
      <c r="AX153" s="13" t="s">
        <v>75</v>
      </c>
      <c r="AY153" s="218" t="s">
        <v>126</v>
      </c>
    </row>
    <row r="154" spans="2:65" s="13" customFormat="1">
      <c r="B154" s="208"/>
      <c r="C154" s="209"/>
      <c r="D154" s="195" t="s">
        <v>138</v>
      </c>
      <c r="E154" s="210" t="s">
        <v>1</v>
      </c>
      <c r="F154" s="211" t="s">
        <v>223</v>
      </c>
      <c r="G154" s="209"/>
      <c r="H154" s="212">
        <v>31.225000000000001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138</v>
      </c>
      <c r="AU154" s="218" t="s">
        <v>83</v>
      </c>
      <c r="AV154" s="13" t="s">
        <v>83</v>
      </c>
      <c r="AW154" s="13" t="s">
        <v>38</v>
      </c>
      <c r="AX154" s="13" t="s">
        <v>75</v>
      </c>
      <c r="AY154" s="218" t="s">
        <v>126</v>
      </c>
    </row>
    <row r="155" spans="2:65" s="13" customFormat="1">
      <c r="B155" s="208"/>
      <c r="C155" s="209"/>
      <c r="D155" s="195" t="s">
        <v>138</v>
      </c>
      <c r="E155" s="210" t="s">
        <v>1</v>
      </c>
      <c r="F155" s="211" t="s">
        <v>224</v>
      </c>
      <c r="G155" s="209"/>
      <c r="H155" s="212">
        <v>19.378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138</v>
      </c>
      <c r="AU155" s="218" t="s">
        <v>83</v>
      </c>
      <c r="AV155" s="13" t="s">
        <v>83</v>
      </c>
      <c r="AW155" s="13" t="s">
        <v>38</v>
      </c>
      <c r="AX155" s="13" t="s">
        <v>75</v>
      </c>
      <c r="AY155" s="218" t="s">
        <v>126</v>
      </c>
    </row>
    <row r="156" spans="2:65" s="13" customFormat="1">
      <c r="B156" s="208"/>
      <c r="C156" s="209"/>
      <c r="D156" s="195" t="s">
        <v>138</v>
      </c>
      <c r="E156" s="210" t="s">
        <v>1</v>
      </c>
      <c r="F156" s="211" t="s">
        <v>225</v>
      </c>
      <c r="G156" s="209"/>
      <c r="H156" s="212">
        <v>16.271000000000001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138</v>
      </c>
      <c r="AU156" s="218" t="s">
        <v>83</v>
      </c>
      <c r="AV156" s="13" t="s">
        <v>83</v>
      </c>
      <c r="AW156" s="13" t="s">
        <v>38</v>
      </c>
      <c r="AX156" s="13" t="s">
        <v>75</v>
      </c>
      <c r="AY156" s="218" t="s">
        <v>126</v>
      </c>
    </row>
    <row r="157" spans="2:65" s="14" customFormat="1">
      <c r="B157" s="219"/>
      <c r="C157" s="220"/>
      <c r="D157" s="195" t="s">
        <v>138</v>
      </c>
      <c r="E157" s="221" t="s">
        <v>1</v>
      </c>
      <c r="F157" s="222" t="s">
        <v>152</v>
      </c>
      <c r="G157" s="220"/>
      <c r="H157" s="223">
        <v>117.66499999999999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138</v>
      </c>
      <c r="AU157" s="229" t="s">
        <v>83</v>
      </c>
      <c r="AV157" s="14" t="s">
        <v>134</v>
      </c>
      <c r="AW157" s="14" t="s">
        <v>38</v>
      </c>
      <c r="AX157" s="14" t="s">
        <v>19</v>
      </c>
      <c r="AY157" s="229" t="s">
        <v>126</v>
      </c>
    </row>
    <row r="158" spans="2:65" s="1" customFormat="1" ht="16.5" customHeight="1">
      <c r="B158" s="34"/>
      <c r="C158" s="183" t="s">
        <v>226</v>
      </c>
      <c r="D158" s="183" t="s">
        <v>129</v>
      </c>
      <c r="E158" s="184" t="s">
        <v>227</v>
      </c>
      <c r="F158" s="185" t="s">
        <v>228</v>
      </c>
      <c r="G158" s="186" t="s">
        <v>186</v>
      </c>
      <c r="H158" s="187">
        <v>28.92</v>
      </c>
      <c r="I158" s="188"/>
      <c r="J158" s="189">
        <f>ROUND(I158*H158,2)</f>
        <v>0</v>
      </c>
      <c r="K158" s="185" t="s">
        <v>133</v>
      </c>
      <c r="L158" s="38"/>
      <c r="M158" s="190" t="s">
        <v>1</v>
      </c>
      <c r="N158" s="191" t="s">
        <v>46</v>
      </c>
      <c r="O158" s="60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AR158" s="17" t="s">
        <v>134</v>
      </c>
      <c r="AT158" s="17" t="s">
        <v>129</v>
      </c>
      <c r="AU158" s="17" t="s">
        <v>83</v>
      </c>
      <c r="AY158" s="17" t="s">
        <v>126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7" t="s">
        <v>19</v>
      </c>
      <c r="BK158" s="194">
        <f>ROUND(I158*H158,2)</f>
        <v>0</v>
      </c>
      <c r="BL158" s="17" t="s">
        <v>134</v>
      </c>
      <c r="BM158" s="17" t="s">
        <v>229</v>
      </c>
    </row>
    <row r="159" spans="2:65" s="13" customFormat="1">
      <c r="B159" s="208"/>
      <c r="C159" s="209"/>
      <c r="D159" s="195" t="s">
        <v>138</v>
      </c>
      <c r="E159" s="210" t="s">
        <v>1</v>
      </c>
      <c r="F159" s="211" t="s">
        <v>230</v>
      </c>
      <c r="G159" s="209"/>
      <c r="H159" s="212">
        <v>28.92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138</v>
      </c>
      <c r="AU159" s="218" t="s">
        <v>83</v>
      </c>
      <c r="AV159" s="13" t="s">
        <v>83</v>
      </c>
      <c r="AW159" s="13" t="s">
        <v>38</v>
      </c>
      <c r="AX159" s="13" t="s">
        <v>19</v>
      </c>
      <c r="AY159" s="218" t="s">
        <v>126</v>
      </c>
    </row>
    <row r="160" spans="2:65" s="1" customFormat="1" ht="16.5" customHeight="1">
      <c r="B160" s="34"/>
      <c r="C160" s="183" t="s">
        <v>231</v>
      </c>
      <c r="D160" s="183" t="s">
        <v>129</v>
      </c>
      <c r="E160" s="184" t="s">
        <v>232</v>
      </c>
      <c r="F160" s="185" t="s">
        <v>233</v>
      </c>
      <c r="G160" s="186" t="s">
        <v>234</v>
      </c>
      <c r="H160" s="187">
        <v>12</v>
      </c>
      <c r="I160" s="188"/>
      <c r="J160" s="189">
        <f>ROUND(I160*H160,2)</f>
        <v>0</v>
      </c>
      <c r="K160" s="185" t="s">
        <v>133</v>
      </c>
      <c r="L160" s="38"/>
      <c r="M160" s="190" t="s">
        <v>1</v>
      </c>
      <c r="N160" s="191" t="s">
        <v>46</v>
      </c>
      <c r="O160" s="60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17" t="s">
        <v>134</v>
      </c>
      <c r="AT160" s="17" t="s">
        <v>129</v>
      </c>
      <c r="AU160" s="17" t="s">
        <v>83</v>
      </c>
      <c r="AY160" s="17" t="s">
        <v>126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7" t="s">
        <v>19</v>
      </c>
      <c r="BK160" s="194">
        <f>ROUND(I160*H160,2)</f>
        <v>0</v>
      </c>
      <c r="BL160" s="17" t="s">
        <v>134</v>
      </c>
      <c r="BM160" s="17" t="s">
        <v>235</v>
      </c>
    </row>
    <row r="161" spans="2:65" s="1" customFormat="1" ht="19.5">
      <c r="B161" s="34"/>
      <c r="C161" s="35"/>
      <c r="D161" s="195" t="s">
        <v>136</v>
      </c>
      <c r="E161" s="35"/>
      <c r="F161" s="196" t="s">
        <v>236</v>
      </c>
      <c r="G161" s="35"/>
      <c r="H161" s="35"/>
      <c r="I161" s="112"/>
      <c r="J161" s="35"/>
      <c r="K161" s="35"/>
      <c r="L161" s="38"/>
      <c r="M161" s="197"/>
      <c r="N161" s="60"/>
      <c r="O161" s="60"/>
      <c r="P161" s="60"/>
      <c r="Q161" s="60"/>
      <c r="R161" s="60"/>
      <c r="S161" s="60"/>
      <c r="T161" s="61"/>
      <c r="AT161" s="17" t="s">
        <v>136</v>
      </c>
      <c r="AU161" s="17" t="s">
        <v>83</v>
      </c>
    </row>
    <row r="162" spans="2:65" s="13" customFormat="1">
      <c r="B162" s="208"/>
      <c r="C162" s="209"/>
      <c r="D162" s="195" t="s">
        <v>138</v>
      </c>
      <c r="E162" s="210" t="s">
        <v>1</v>
      </c>
      <c r="F162" s="211" t="s">
        <v>237</v>
      </c>
      <c r="G162" s="209"/>
      <c r="H162" s="212">
        <v>12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138</v>
      </c>
      <c r="AU162" s="218" t="s">
        <v>83</v>
      </c>
      <c r="AV162" s="13" t="s">
        <v>83</v>
      </c>
      <c r="AW162" s="13" t="s">
        <v>38</v>
      </c>
      <c r="AX162" s="13" t="s">
        <v>19</v>
      </c>
      <c r="AY162" s="218" t="s">
        <v>126</v>
      </c>
    </row>
    <row r="163" spans="2:65" s="1" customFormat="1" ht="16.5" customHeight="1">
      <c r="B163" s="34"/>
      <c r="C163" s="183" t="s">
        <v>238</v>
      </c>
      <c r="D163" s="183" t="s">
        <v>129</v>
      </c>
      <c r="E163" s="184" t="s">
        <v>239</v>
      </c>
      <c r="F163" s="185" t="s">
        <v>240</v>
      </c>
      <c r="G163" s="186" t="s">
        <v>132</v>
      </c>
      <c r="H163" s="187">
        <v>1.2999999999999999E-2</v>
      </c>
      <c r="I163" s="188"/>
      <c r="J163" s="189">
        <f>ROUND(I163*H163,2)</f>
        <v>0</v>
      </c>
      <c r="K163" s="185" t="s">
        <v>133</v>
      </c>
      <c r="L163" s="38"/>
      <c r="M163" s="190" t="s">
        <v>1</v>
      </c>
      <c r="N163" s="191" t="s">
        <v>46</v>
      </c>
      <c r="O163" s="60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AR163" s="17" t="s">
        <v>134</v>
      </c>
      <c r="AT163" s="17" t="s">
        <v>129</v>
      </c>
      <c r="AU163" s="17" t="s">
        <v>83</v>
      </c>
      <c r="AY163" s="17" t="s">
        <v>126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7" t="s">
        <v>19</v>
      </c>
      <c r="BK163" s="194">
        <f>ROUND(I163*H163,2)</f>
        <v>0</v>
      </c>
      <c r="BL163" s="17" t="s">
        <v>134</v>
      </c>
      <c r="BM163" s="17" t="s">
        <v>241</v>
      </c>
    </row>
    <row r="164" spans="2:65" s="13" customFormat="1">
      <c r="B164" s="208"/>
      <c r="C164" s="209"/>
      <c r="D164" s="195" t="s">
        <v>138</v>
      </c>
      <c r="E164" s="210" t="s">
        <v>1</v>
      </c>
      <c r="F164" s="211" t="s">
        <v>242</v>
      </c>
      <c r="G164" s="209"/>
      <c r="H164" s="212">
        <v>1.2999999999999999E-2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138</v>
      </c>
      <c r="AU164" s="218" t="s">
        <v>83</v>
      </c>
      <c r="AV164" s="13" t="s">
        <v>83</v>
      </c>
      <c r="AW164" s="13" t="s">
        <v>38</v>
      </c>
      <c r="AX164" s="13" t="s">
        <v>19</v>
      </c>
      <c r="AY164" s="218" t="s">
        <v>126</v>
      </c>
    </row>
    <row r="165" spans="2:65" s="1" customFormat="1" ht="16.5" customHeight="1">
      <c r="B165" s="34"/>
      <c r="C165" s="230" t="s">
        <v>8</v>
      </c>
      <c r="D165" s="230" t="s">
        <v>173</v>
      </c>
      <c r="E165" s="231" t="s">
        <v>243</v>
      </c>
      <c r="F165" s="232" t="s">
        <v>244</v>
      </c>
      <c r="G165" s="233" t="s">
        <v>234</v>
      </c>
      <c r="H165" s="234">
        <v>22</v>
      </c>
      <c r="I165" s="235"/>
      <c r="J165" s="236">
        <f>ROUND(I165*H165,2)</f>
        <v>0</v>
      </c>
      <c r="K165" s="232" t="s">
        <v>133</v>
      </c>
      <c r="L165" s="237"/>
      <c r="M165" s="238" t="s">
        <v>1</v>
      </c>
      <c r="N165" s="239" t="s">
        <v>46</v>
      </c>
      <c r="O165" s="60"/>
      <c r="P165" s="192">
        <f>O165*H165</f>
        <v>0</v>
      </c>
      <c r="Q165" s="192">
        <v>0.10299999999999999</v>
      </c>
      <c r="R165" s="192">
        <f>Q165*H165</f>
        <v>2.266</v>
      </c>
      <c r="S165" s="192">
        <v>0</v>
      </c>
      <c r="T165" s="193">
        <f>S165*H165</f>
        <v>0</v>
      </c>
      <c r="AR165" s="17" t="s">
        <v>177</v>
      </c>
      <c r="AT165" s="17" t="s">
        <v>173</v>
      </c>
      <c r="AU165" s="17" t="s">
        <v>83</v>
      </c>
      <c r="AY165" s="17" t="s">
        <v>126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7" t="s">
        <v>19</v>
      </c>
      <c r="BK165" s="194">
        <f>ROUND(I165*H165,2)</f>
        <v>0</v>
      </c>
      <c r="BL165" s="17" t="s">
        <v>134</v>
      </c>
      <c r="BM165" s="17" t="s">
        <v>245</v>
      </c>
    </row>
    <row r="166" spans="2:65" s="13" customFormat="1">
      <c r="B166" s="208"/>
      <c r="C166" s="209"/>
      <c r="D166" s="195" t="s">
        <v>138</v>
      </c>
      <c r="E166" s="210" t="s">
        <v>1</v>
      </c>
      <c r="F166" s="211" t="s">
        <v>246</v>
      </c>
      <c r="G166" s="209"/>
      <c r="H166" s="212">
        <v>22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138</v>
      </c>
      <c r="AU166" s="218" t="s">
        <v>83</v>
      </c>
      <c r="AV166" s="13" t="s">
        <v>83</v>
      </c>
      <c r="AW166" s="13" t="s">
        <v>38</v>
      </c>
      <c r="AX166" s="13" t="s">
        <v>19</v>
      </c>
      <c r="AY166" s="218" t="s">
        <v>126</v>
      </c>
    </row>
    <row r="167" spans="2:65" s="1" customFormat="1" ht="16.5" customHeight="1">
      <c r="B167" s="34"/>
      <c r="C167" s="230" t="s">
        <v>247</v>
      </c>
      <c r="D167" s="230" t="s">
        <v>173</v>
      </c>
      <c r="E167" s="231" t="s">
        <v>248</v>
      </c>
      <c r="F167" s="232" t="s">
        <v>249</v>
      </c>
      <c r="G167" s="233" t="s">
        <v>234</v>
      </c>
      <c r="H167" s="234">
        <v>1032</v>
      </c>
      <c r="I167" s="235"/>
      <c r="J167" s="236">
        <f>ROUND(I167*H167,2)</f>
        <v>0</v>
      </c>
      <c r="K167" s="232" t="s">
        <v>133</v>
      </c>
      <c r="L167" s="237"/>
      <c r="M167" s="238" t="s">
        <v>1</v>
      </c>
      <c r="N167" s="239" t="s">
        <v>46</v>
      </c>
      <c r="O167" s="60"/>
      <c r="P167" s="192">
        <f>O167*H167</f>
        <v>0</v>
      </c>
      <c r="Q167" s="192">
        <v>1.23E-3</v>
      </c>
      <c r="R167" s="192">
        <f>Q167*H167</f>
        <v>1.26936</v>
      </c>
      <c r="S167" s="192">
        <v>0</v>
      </c>
      <c r="T167" s="193">
        <f>S167*H167</f>
        <v>0</v>
      </c>
      <c r="AR167" s="17" t="s">
        <v>177</v>
      </c>
      <c r="AT167" s="17" t="s">
        <v>173</v>
      </c>
      <c r="AU167" s="17" t="s">
        <v>83</v>
      </c>
      <c r="AY167" s="17" t="s">
        <v>126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7" t="s">
        <v>19</v>
      </c>
      <c r="BK167" s="194">
        <f>ROUND(I167*H167,2)</f>
        <v>0</v>
      </c>
      <c r="BL167" s="17" t="s">
        <v>134</v>
      </c>
      <c r="BM167" s="17" t="s">
        <v>250</v>
      </c>
    </row>
    <row r="168" spans="2:65" s="13" customFormat="1">
      <c r="B168" s="208"/>
      <c r="C168" s="209"/>
      <c r="D168" s="195" t="s">
        <v>138</v>
      </c>
      <c r="E168" s="210" t="s">
        <v>1</v>
      </c>
      <c r="F168" s="211" t="s">
        <v>251</v>
      </c>
      <c r="G168" s="209"/>
      <c r="H168" s="212">
        <v>88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138</v>
      </c>
      <c r="AU168" s="218" t="s">
        <v>83</v>
      </c>
      <c r="AV168" s="13" t="s">
        <v>83</v>
      </c>
      <c r="AW168" s="13" t="s">
        <v>38</v>
      </c>
      <c r="AX168" s="13" t="s">
        <v>75</v>
      </c>
      <c r="AY168" s="218" t="s">
        <v>126</v>
      </c>
    </row>
    <row r="169" spans="2:65" s="13" customFormat="1">
      <c r="B169" s="208"/>
      <c r="C169" s="209"/>
      <c r="D169" s="195" t="s">
        <v>138</v>
      </c>
      <c r="E169" s="210" t="s">
        <v>1</v>
      </c>
      <c r="F169" s="211" t="s">
        <v>252</v>
      </c>
      <c r="G169" s="209"/>
      <c r="H169" s="212">
        <v>944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138</v>
      </c>
      <c r="AU169" s="218" t="s">
        <v>83</v>
      </c>
      <c r="AV169" s="13" t="s">
        <v>83</v>
      </c>
      <c r="AW169" s="13" t="s">
        <v>38</v>
      </c>
      <c r="AX169" s="13" t="s">
        <v>75</v>
      </c>
      <c r="AY169" s="218" t="s">
        <v>126</v>
      </c>
    </row>
    <row r="170" spans="2:65" s="1" customFormat="1" ht="16.5" customHeight="1">
      <c r="B170" s="34"/>
      <c r="C170" s="230" t="s">
        <v>253</v>
      </c>
      <c r="D170" s="230" t="s">
        <v>173</v>
      </c>
      <c r="E170" s="231" t="s">
        <v>254</v>
      </c>
      <c r="F170" s="232" t="s">
        <v>255</v>
      </c>
      <c r="G170" s="233" t="s">
        <v>234</v>
      </c>
      <c r="H170" s="234">
        <v>44</v>
      </c>
      <c r="I170" s="235"/>
      <c r="J170" s="236">
        <f>ROUND(I170*H170,2)</f>
        <v>0</v>
      </c>
      <c r="K170" s="232" t="s">
        <v>133</v>
      </c>
      <c r="L170" s="237"/>
      <c r="M170" s="238" t="s">
        <v>1</v>
      </c>
      <c r="N170" s="239" t="s">
        <v>46</v>
      </c>
      <c r="O170" s="60"/>
      <c r="P170" s="192">
        <f>O170*H170</f>
        <v>0</v>
      </c>
      <c r="Q170" s="192">
        <v>7.4200000000000004E-3</v>
      </c>
      <c r="R170" s="192">
        <f>Q170*H170</f>
        <v>0.32647999999999999</v>
      </c>
      <c r="S170" s="192">
        <v>0</v>
      </c>
      <c r="T170" s="193">
        <f>S170*H170</f>
        <v>0</v>
      </c>
      <c r="AR170" s="17" t="s">
        <v>177</v>
      </c>
      <c r="AT170" s="17" t="s">
        <v>173</v>
      </c>
      <c r="AU170" s="17" t="s">
        <v>83</v>
      </c>
      <c r="AY170" s="17" t="s">
        <v>126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7" t="s">
        <v>19</v>
      </c>
      <c r="BK170" s="194">
        <f>ROUND(I170*H170,2)</f>
        <v>0</v>
      </c>
      <c r="BL170" s="17" t="s">
        <v>134</v>
      </c>
      <c r="BM170" s="17" t="s">
        <v>256</v>
      </c>
    </row>
    <row r="171" spans="2:65" s="13" customFormat="1">
      <c r="B171" s="208"/>
      <c r="C171" s="209"/>
      <c r="D171" s="195" t="s">
        <v>138</v>
      </c>
      <c r="E171" s="210" t="s">
        <v>1</v>
      </c>
      <c r="F171" s="211" t="s">
        <v>257</v>
      </c>
      <c r="G171" s="209"/>
      <c r="H171" s="212">
        <v>44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138</v>
      </c>
      <c r="AU171" s="218" t="s">
        <v>83</v>
      </c>
      <c r="AV171" s="13" t="s">
        <v>83</v>
      </c>
      <c r="AW171" s="13" t="s">
        <v>38</v>
      </c>
      <c r="AX171" s="13" t="s">
        <v>19</v>
      </c>
      <c r="AY171" s="218" t="s">
        <v>126</v>
      </c>
    </row>
    <row r="172" spans="2:65" s="1" customFormat="1" ht="16.5" customHeight="1">
      <c r="B172" s="34"/>
      <c r="C172" s="230" t="s">
        <v>258</v>
      </c>
      <c r="D172" s="230" t="s">
        <v>173</v>
      </c>
      <c r="E172" s="231" t="s">
        <v>259</v>
      </c>
      <c r="F172" s="232" t="s">
        <v>260</v>
      </c>
      <c r="G172" s="233" t="s">
        <v>234</v>
      </c>
      <c r="H172" s="234">
        <v>44</v>
      </c>
      <c r="I172" s="235"/>
      <c r="J172" s="236">
        <f>ROUND(I172*H172,2)</f>
        <v>0</v>
      </c>
      <c r="K172" s="232" t="s">
        <v>133</v>
      </c>
      <c r="L172" s="237"/>
      <c r="M172" s="238" t="s">
        <v>1</v>
      </c>
      <c r="N172" s="239" t="s">
        <v>46</v>
      </c>
      <c r="O172" s="60"/>
      <c r="P172" s="192">
        <f>O172*H172</f>
        <v>0</v>
      </c>
      <c r="Q172" s="192">
        <v>9.0000000000000006E-5</v>
      </c>
      <c r="R172" s="192">
        <f>Q172*H172</f>
        <v>3.96E-3</v>
      </c>
      <c r="S172" s="192">
        <v>0</v>
      </c>
      <c r="T172" s="193">
        <f>S172*H172</f>
        <v>0</v>
      </c>
      <c r="AR172" s="17" t="s">
        <v>177</v>
      </c>
      <c r="AT172" s="17" t="s">
        <v>173</v>
      </c>
      <c r="AU172" s="17" t="s">
        <v>83</v>
      </c>
      <c r="AY172" s="17" t="s">
        <v>126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7" t="s">
        <v>19</v>
      </c>
      <c r="BK172" s="194">
        <f>ROUND(I172*H172,2)</f>
        <v>0</v>
      </c>
      <c r="BL172" s="17" t="s">
        <v>134</v>
      </c>
      <c r="BM172" s="17" t="s">
        <v>261</v>
      </c>
    </row>
    <row r="173" spans="2:65" s="1" customFormat="1" ht="16.5" customHeight="1">
      <c r="B173" s="34"/>
      <c r="C173" s="230" t="s">
        <v>262</v>
      </c>
      <c r="D173" s="230" t="s">
        <v>173</v>
      </c>
      <c r="E173" s="231" t="s">
        <v>263</v>
      </c>
      <c r="F173" s="232" t="s">
        <v>264</v>
      </c>
      <c r="G173" s="233" t="s">
        <v>234</v>
      </c>
      <c r="H173" s="234">
        <v>516</v>
      </c>
      <c r="I173" s="235"/>
      <c r="J173" s="236">
        <f>ROUND(I173*H173,2)</f>
        <v>0</v>
      </c>
      <c r="K173" s="232" t="s">
        <v>133</v>
      </c>
      <c r="L173" s="237"/>
      <c r="M173" s="238" t="s">
        <v>1</v>
      </c>
      <c r="N173" s="239" t="s">
        <v>46</v>
      </c>
      <c r="O173" s="60"/>
      <c r="P173" s="192">
        <f>O173*H173</f>
        <v>0</v>
      </c>
      <c r="Q173" s="192">
        <v>1.8000000000000001E-4</v>
      </c>
      <c r="R173" s="192">
        <f>Q173*H173</f>
        <v>9.2880000000000004E-2</v>
      </c>
      <c r="S173" s="192">
        <v>0</v>
      </c>
      <c r="T173" s="193">
        <f>S173*H173</f>
        <v>0</v>
      </c>
      <c r="AR173" s="17" t="s">
        <v>177</v>
      </c>
      <c r="AT173" s="17" t="s">
        <v>173</v>
      </c>
      <c r="AU173" s="17" t="s">
        <v>83</v>
      </c>
      <c r="AY173" s="17" t="s">
        <v>126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7" t="s">
        <v>19</v>
      </c>
      <c r="BK173" s="194">
        <f>ROUND(I173*H173,2)</f>
        <v>0</v>
      </c>
      <c r="BL173" s="17" t="s">
        <v>134</v>
      </c>
      <c r="BM173" s="17" t="s">
        <v>265</v>
      </c>
    </row>
    <row r="174" spans="2:65" s="15" customFormat="1">
      <c r="B174" s="240"/>
      <c r="C174" s="241"/>
      <c r="D174" s="195" t="s">
        <v>138</v>
      </c>
      <c r="E174" s="242" t="s">
        <v>1</v>
      </c>
      <c r="F174" s="243" t="s">
        <v>266</v>
      </c>
      <c r="G174" s="241"/>
      <c r="H174" s="244">
        <v>44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AT174" s="250" t="s">
        <v>138</v>
      </c>
      <c r="AU174" s="250" t="s">
        <v>83</v>
      </c>
      <c r="AV174" s="15" t="s">
        <v>162</v>
      </c>
      <c r="AW174" s="15" t="s">
        <v>38</v>
      </c>
      <c r="AX174" s="15" t="s">
        <v>75</v>
      </c>
      <c r="AY174" s="250" t="s">
        <v>126</v>
      </c>
    </row>
    <row r="175" spans="2:65" s="13" customFormat="1">
      <c r="B175" s="208"/>
      <c r="C175" s="209"/>
      <c r="D175" s="195" t="s">
        <v>138</v>
      </c>
      <c r="E175" s="210" t="s">
        <v>1</v>
      </c>
      <c r="F175" s="211" t="s">
        <v>267</v>
      </c>
      <c r="G175" s="209"/>
      <c r="H175" s="212">
        <v>472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138</v>
      </c>
      <c r="AU175" s="218" t="s">
        <v>83</v>
      </c>
      <c r="AV175" s="13" t="s">
        <v>83</v>
      </c>
      <c r="AW175" s="13" t="s">
        <v>38</v>
      </c>
      <c r="AX175" s="13" t="s">
        <v>75</v>
      </c>
      <c r="AY175" s="218" t="s">
        <v>126</v>
      </c>
    </row>
    <row r="176" spans="2:65" s="1" customFormat="1" ht="16.5" customHeight="1">
      <c r="B176" s="34"/>
      <c r="C176" s="230" t="s">
        <v>268</v>
      </c>
      <c r="D176" s="230" t="s">
        <v>173</v>
      </c>
      <c r="E176" s="231" t="s">
        <v>269</v>
      </c>
      <c r="F176" s="232" t="s">
        <v>270</v>
      </c>
      <c r="G176" s="233" t="s">
        <v>234</v>
      </c>
      <c r="H176" s="234">
        <v>176</v>
      </c>
      <c r="I176" s="235"/>
      <c r="J176" s="236">
        <f>ROUND(I176*H176,2)</f>
        <v>0</v>
      </c>
      <c r="K176" s="232" t="s">
        <v>133</v>
      </c>
      <c r="L176" s="237"/>
      <c r="M176" s="238" t="s">
        <v>1</v>
      </c>
      <c r="N176" s="239" t="s">
        <v>46</v>
      </c>
      <c r="O176" s="60"/>
      <c r="P176" s="192">
        <f>O176*H176</f>
        <v>0</v>
      </c>
      <c r="Q176" s="192">
        <v>5.1999999999999995E-4</v>
      </c>
      <c r="R176" s="192">
        <f>Q176*H176</f>
        <v>9.151999999999999E-2</v>
      </c>
      <c r="S176" s="192">
        <v>0</v>
      </c>
      <c r="T176" s="193">
        <f>S176*H176</f>
        <v>0</v>
      </c>
      <c r="AR176" s="17" t="s">
        <v>177</v>
      </c>
      <c r="AT176" s="17" t="s">
        <v>173</v>
      </c>
      <c r="AU176" s="17" t="s">
        <v>83</v>
      </c>
      <c r="AY176" s="17" t="s">
        <v>126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7" t="s">
        <v>19</v>
      </c>
      <c r="BK176" s="194">
        <f>ROUND(I176*H176,2)</f>
        <v>0</v>
      </c>
      <c r="BL176" s="17" t="s">
        <v>134</v>
      </c>
      <c r="BM176" s="17" t="s">
        <v>271</v>
      </c>
    </row>
    <row r="177" spans="2:65" s="13" customFormat="1">
      <c r="B177" s="208"/>
      <c r="C177" s="209"/>
      <c r="D177" s="195" t="s">
        <v>138</v>
      </c>
      <c r="E177" s="210" t="s">
        <v>1</v>
      </c>
      <c r="F177" s="211" t="s">
        <v>272</v>
      </c>
      <c r="G177" s="209"/>
      <c r="H177" s="212">
        <v>176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138</v>
      </c>
      <c r="AU177" s="218" t="s">
        <v>83</v>
      </c>
      <c r="AV177" s="13" t="s">
        <v>83</v>
      </c>
      <c r="AW177" s="13" t="s">
        <v>38</v>
      </c>
      <c r="AX177" s="13" t="s">
        <v>19</v>
      </c>
      <c r="AY177" s="218" t="s">
        <v>126</v>
      </c>
    </row>
    <row r="178" spans="2:65" s="1" customFormat="1" ht="16.5" customHeight="1">
      <c r="B178" s="34"/>
      <c r="C178" s="230" t="s">
        <v>7</v>
      </c>
      <c r="D178" s="230" t="s">
        <v>173</v>
      </c>
      <c r="E178" s="231" t="s">
        <v>273</v>
      </c>
      <c r="F178" s="232" t="s">
        <v>274</v>
      </c>
      <c r="G178" s="233" t="s">
        <v>234</v>
      </c>
      <c r="H178" s="234">
        <v>176</v>
      </c>
      <c r="I178" s="235"/>
      <c r="J178" s="236">
        <f>ROUND(I178*H178,2)</f>
        <v>0</v>
      </c>
      <c r="K178" s="232" t="s">
        <v>133</v>
      </c>
      <c r="L178" s="237"/>
      <c r="M178" s="238" t="s">
        <v>1</v>
      </c>
      <c r="N178" s="239" t="s">
        <v>46</v>
      </c>
      <c r="O178" s="60"/>
      <c r="P178" s="192">
        <f>O178*H178</f>
        <v>0</v>
      </c>
      <c r="Q178" s="192">
        <v>9.0000000000000006E-5</v>
      </c>
      <c r="R178" s="192">
        <f>Q178*H178</f>
        <v>1.584E-2</v>
      </c>
      <c r="S178" s="192">
        <v>0</v>
      </c>
      <c r="T178" s="193">
        <f>S178*H178</f>
        <v>0</v>
      </c>
      <c r="AR178" s="17" t="s">
        <v>177</v>
      </c>
      <c r="AT178" s="17" t="s">
        <v>173</v>
      </c>
      <c r="AU178" s="17" t="s">
        <v>83</v>
      </c>
      <c r="AY178" s="17" t="s">
        <v>126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7" t="s">
        <v>19</v>
      </c>
      <c r="BK178" s="194">
        <f>ROUND(I178*H178,2)</f>
        <v>0</v>
      </c>
      <c r="BL178" s="17" t="s">
        <v>134</v>
      </c>
      <c r="BM178" s="17" t="s">
        <v>275</v>
      </c>
    </row>
    <row r="179" spans="2:65" s="1" customFormat="1" ht="16.5" customHeight="1">
      <c r="B179" s="34"/>
      <c r="C179" s="183" t="s">
        <v>276</v>
      </c>
      <c r="D179" s="183" t="s">
        <v>129</v>
      </c>
      <c r="E179" s="184" t="s">
        <v>277</v>
      </c>
      <c r="F179" s="185" t="s">
        <v>278</v>
      </c>
      <c r="G179" s="186" t="s">
        <v>132</v>
      </c>
      <c r="H179" s="187">
        <v>6.2E-2</v>
      </c>
      <c r="I179" s="188"/>
      <c r="J179" s="189">
        <f>ROUND(I179*H179,2)</f>
        <v>0</v>
      </c>
      <c r="K179" s="185" t="s">
        <v>133</v>
      </c>
      <c r="L179" s="38"/>
      <c r="M179" s="190" t="s">
        <v>1</v>
      </c>
      <c r="N179" s="191" t="s">
        <v>46</v>
      </c>
      <c r="O179" s="60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AR179" s="17" t="s">
        <v>134</v>
      </c>
      <c r="AT179" s="17" t="s">
        <v>129</v>
      </c>
      <c r="AU179" s="17" t="s">
        <v>83</v>
      </c>
      <c r="AY179" s="17" t="s">
        <v>126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7" t="s">
        <v>19</v>
      </c>
      <c r="BK179" s="194">
        <f>ROUND(I179*H179,2)</f>
        <v>0</v>
      </c>
      <c r="BL179" s="17" t="s">
        <v>134</v>
      </c>
      <c r="BM179" s="17" t="s">
        <v>279</v>
      </c>
    </row>
    <row r="180" spans="2:65" s="13" customFormat="1">
      <c r="B180" s="208"/>
      <c r="C180" s="209"/>
      <c r="D180" s="195" t="s">
        <v>138</v>
      </c>
      <c r="E180" s="210" t="s">
        <v>1</v>
      </c>
      <c r="F180" s="211" t="s">
        <v>280</v>
      </c>
      <c r="G180" s="209"/>
      <c r="H180" s="212">
        <v>1E-3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138</v>
      </c>
      <c r="AU180" s="218" t="s">
        <v>83</v>
      </c>
      <c r="AV180" s="13" t="s">
        <v>83</v>
      </c>
      <c r="AW180" s="13" t="s">
        <v>38</v>
      </c>
      <c r="AX180" s="13" t="s">
        <v>75</v>
      </c>
      <c r="AY180" s="218" t="s">
        <v>126</v>
      </c>
    </row>
    <row r="181" spans="2:65" s="13" customFormat="1">
      <c r="B181" s="208"/>
      <c r="C181" s="209"/>
      <c r="D181" s="195" t="s">
        <v>138</v>
      </c>
      <c r="E181" s="210" t="s">
        <v>1</v>
      </c>
      <c r="F181" s="211" t="s">
        <v>281</v>
      </c>
      <c r="G181" s="209"/>
      <c r="H181" s="212">
        <v>2.7E-2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138</v>
      </c>
      <c r="AU181" s="218" t="s">
        <v>83</v>
      </c>
      <c r="AV181" s="13" t="s">
        <v>83</v>
      </c>
      <c r="AW181" s="13" t="s">
        <v>38</v>
      </c>
      <c r="AX181" s="13" t="s">
        <v>75</v>
      </c>
      <c r="AY181" s="218" t="s">
        <v>126</v>
      </c>
    </row>
    <row r="182" spans="2:65" s="13" customFormat="1">
      <c r="B182" s="208"/>
      <c r="C182" s="209"/>
      <c r="D182" s="195" t="s">
        <v>138</v>
      </c>
      <c r="E182" s="210" t="s">
        <v>1</v>
      </c>
      <c r="F182" s="211" t="s">
        <v>282</v>
      </c>
      <c r="G182" s="209"/>
      <c r="H182" s="212">
        <v>0.03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138</v>
      </c>
      <c r="AU182" s="218" t="s">
        <v>83</v>
      </c>
      <c r="AV182" s="13" t="s">
        <v>83</v>
      </c>
      <c r="AW182" s="13" t="s">
        <v>38</v>
      </c>
      <c r="AX182" s="13" t="s">
        <v>75</v>
      </c>
      <c r="AY182" s="218" t="s">
        <v>126</v>
      </c>
    </row>
    <row r="183" spans="2:65" s="13" customFormat="1">
      <c r="B183" s="208"/>
      <c r="C183" s="209"/>
      <c r="D183" s="195" t="s">
        <v>138</v>
      </c>
      <c r="E183" s="210" t="s">
        <v>1</v>
      </c>
      <c r="F183" s="211" t="s">
        <v>283</v>
      </c>
      <c r="G183" s="209"/>
      <c r="H183" s="212">
        <v>4.0000000000000001E-3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138</v>
      </c>
      <c r="AU183" s="218" t="s">
        <v>83</v>
      </c>
      <c r="AV183" s="13" t="s">
        <v>83</v>
      </c>
      <c r="AW183" s="13" t="s">
        <v>38</v>
      </c>
      <c r="AX183" s="13" t="s">
        <v>75</v>
      </c>
      <c r="AY183" s="218" t="s">
        <v>126</v>
      </c>
    </row>
    <row r="184" spans="2:65" s="14" customFormat="1">
      <c r="B184" s="219"/>
      <c r="C184" s="220"/>
      <c r="D184" s="195" t="s">
        <v>138</v>
      </c>
      <c r="E184" s="221" t="s">
        <v>1</v>
      </c>
      <c r="F184" s="222" t="s">
        <v>152</v>
      </c>
      <c r="G184" s="220"/>
      <c r="H184" s="223">
        <v>6.2E-2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138</v>
      </c>
      <c r="AU184" s="229" t="s">
        <v>83</v>
      </c>
      <c r="AV184" s="14" t="s">
        <v>134</v>
      </c>
      <c r="AW184" s="14" t="s">
        <v>38</v>
      </c>
      <c r="AX184" s="14" t="s">
        <v>19</v>
      </c>
      <c r="AY184" s="229" t="s">
        <v>126</v>
      </c>
    </row>
    <row r="185" spans="2:65" s="1" customFormat="1" ht="16.5" customHeight="1">
      <c r="B185" s="34"/>
      <c r="C185" s="230" t="s">
        <v>284</v>
      </c>
      <c r="D185" s="230" t="s">
        <v>173</v>
      </c>
      <c r="E185" s="231" t="s">
        <v>285</v>
      </c>
      <c r="F185" s="232" t="s">
        <v>286</v>
      </c>
      <c r="G185" s="233" t="s">
        <v>234</v>
      </c>
      <c r="H185" s="234">
        <v>78</v>
      </c>
      <c r="I185" s="235"/>
      <c r="J185" s="236">
        <f>ROUND(I185*H185,2)</f>
        <v>0</v>
      </c>
      <c r="K185" s="232" t="s">
        <v>133</v>
      </c>
      <c r="L185" s="237"/>
      <c r="M185" s="238" t="s">
        <v>1</v>
      </c>
      <c r="N185" s="239" t="s">
        <v>46</v>
      </c>
      <c r="O185" s="60"/>
      <c r="P185" s="192">
        <f>O185*H185</f>
        <v>0</v>
      </c>
      <c r="Q185" s="192">
        <v>0.32700000000000001</v>
      </c>
      <c r="R185" s="192">
        <f>Q185*H185</f>
        <v>25.506</v>
      </c>
      <c r="S185" s="192">
        <v>0</v>
      </c>
      <c r="T185" s="193">
        <f>S185*H185</f>
        <v>0</v>
      </c>
      <c r="AR185" s="17" t="s">
        <v>177</v>
      </c>
      <c r="AT185" s="17" t="s">
        <v>173</v>
      </c>
      <c r="AU185" s="17" t="s">
        <v>83</v>
      </c>
      <c r="AY185" s="17" t="s">
        <v>126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7" t="s">
        <v>19</v>
      </c>
      <c r="BK185" s="194">
        <f>ROUND(I185*H185,2)</f>
        <v>0</v>
      </c>
      <c r="BL185" s="17" t="s">
        <v>134</v>
      </c>
      <c r="BM185" s="17" t="s">
        <v>287</v>
      </c>
    </row>
    <row r="186" spans="2:65" s="13" customFormat="1">
      <c r="B186" s="208"/>
      <c r="C186" s="209"/>
      <c r="D186" s="195" t="s">
        <v>138</v>
      </c>
      <c r="E186" s="210" t="s">
        <v>1</v>
      </c>
      <c r="F186" s="211" t="s">
        <v>288</v>
      </c>
      <c r="G186" s="209"/>
      <c r="H186" s="212">
        <v>38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138</v>
      </c>
      <c r="AU186" s="218" t="s">
        <v>83</v>
      </c>
      <c r="AV186" s="13" t="s">
        <v>83</v>
      </c>
      <c r="AW186" s="13" t="s">
        <v>38</v>
      </c>
      <c r="AX186" s="13" t="s">
        <v>75</v>
      </c>
      <c r="AY186" s="218" t="s">
        <v>126</v>
      </c>
    </row>
    <row r="187" spans="2:65" s="13" customFormat="1">
      <c r="B187" s="208"/>
      <c r="C187" s="209"/>
      <c r="D187" s="195" t="s">
        <v>138</v>
      </c>
      <c r="E187" s="210" t="s">
        <v>1</v>
      </c>
      <c r="F187" s="211" t="s">
        <v>289</v>
      </c>
      <c r="G187" s="209"/>
      <c r="H187" s="212">
        <v>40</v>
      </c>
      <c r="I187" s="213"/>
      <c r="J187" s="209"/>
      <c r="K187" s="209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138</v>
      </c>
      <c r="AU187" s="218" t="s">
        <v>83</v>
      </c>
      <c r="AV187" s="13" t="s">
        <v>83</v>
      </c>
      <c r="AW187" s="13" t="s">
        <v>38</v>
      </c>
      <c r="AX187" s="13" t="s">
        <v>75</v>
      </c>
      <c r="AY187" s="218" t="s">
        <v>126</v>
      </c>
    </row>
    <row r="188" spans="2:65" s="14" customFormat="1">
      <c r="B188" s="219"/>
      <c r="C188" s="220"/>
      <c r="D188" s="195" t="s">
        <v>138</v>
      </c>
      <c r="E188" s="221" t="s">
        <v>1</v>
      </c>
      <c r="F188" s="222" t="s">
        <v>152</v>
      </c>
      <c r="G188" s="220"/>
      <c r="H188" s="223">
        <v>78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138</v>
      </c>
      <c r="AU188" s="229" t="s">
        <v>83</v>
      </c>
      <c r="AV188" s="14" t="s">
        <v>134</v>
      </c>
      <c r="AW188" s="14" t="s">
        <v>38</v>
      </c>
      <c r="AX188" s="14" t="s">
        <v>19</v>
      </c>
      <c r="AY188" s="229" t="s">
        <v>126</v>
      </c>
    </row>
    <row r="189" spans="2:65" s="1" customFormat="1" ht="16.5" customHeight="1">
      <c r="B189" s="34"/>
      <c r="C189" s="230" t="s">
        <v>290</v>
      </c>
      <c r="D189" s="230" t="s">
        <v>173</v>
      </c>
      <c r="E189" s="231" t="s">
        <v>291</v>
      </c>
      <c r="F189" s="232" t="s">
        <v>292</v>
      </c>
      <c r="G189" s="233" t="s">
        <v>155</v>
      </c>
      <c r="H189" s="234">
        <v>140</v>
      </c>
      <c r="I189" s="235"/>
      <c r="J189" s="236">
        <f>ROUND(I189*H189,2)</f>
        <v>0</v>
      </c>
      <c r="K189" s="232" t="s">
        <v>133</v>
      </c>
      <c r="L189" s="237"/>
      <c r="M189" s="238" t="s">
        <v>1</v>
      </c>
      <c r="N189" s="239" t="s">
        <v>46</v>
      </c>
      <c r="O189" s="60"/>
      <c r="P189" s="192">
        <f>O189*H189</f>
        <v>0</v>
      </c>
      <c r="Q189" s="192">
        <v>4.9390000000000003E-2</v>
      </c>
      <c r="R189" s="192">
        <f>Q189*H189</f>
        <v>6.9146000000000001</v>
      </c>
      <c r="S189" s="192">
        <v>0</v>
      </c>
      <c r="T189" s="193">
        <f>S189*H189</f>
        <v>0</v>
      </c>
      <c r="AR189" s="17" t="s">
        <v>177</v>
      </c>
      <c r="AT189" s="17" t="s">
        <v>173</v>
      </c>
      <c r="AU189" s="17" t="s">
        <v>83</v>
      </c>
      <c r="AY189" s="17" t="s">
        <v>126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17" t="s">
        <v>19</v>
      </c>
      <c r="BK189" s="194">
        <f>ROUND(I189*H189,2)</f>
        <v>0</v>
      </c>
      <c r="BL189" s="17" t="s">
        <v>134</v>
      </c>
      <c r="BM189" s="17" t="s">
        <v>293</v>
      </c>
    </row>
    <row r="190" spans="2:65" s="13" customFormat="1">
      <c r="B190" s="208"/>
      <c r="C190" s="209"/>
      <c r="D190" s="195" t="s">
        <v>138</v>
      </c>
      <c r="E190" s="210" t="s">
        <v>1</v>
      </c>
      <c r="F190" s="211" t="s">
        <v>294</v>
      </c>
      <c r="G190" s="209"/>
      <c r="H190" s="212">
        <v>6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138</v>
      </c>
      <c r="AU190" s="218" t="s">
        <v>83</v>
      </c>
      <c r="AV190" s="13" t="s">
        <v>83</v>
      </c>
      <c r="AW190" s="13" t="s">
        <v>38</v>
      </c>
      <c r="AX190" s="13" t="s">
        <v>75</v>
      </c>
      <c r="AY190" s="218" t="s">
        <v>126</v>
      </c>
    </row>
    <row r="191" spans="2:65" s="13" customFormat="1">
      <c r="B191" s="208"/>
      <c r="C191" s="209"/>
      <c r="D191" s="195" t="s">
        <v>138</v>
      </c>
      <c r="E191" s="210" t="s">
        <v>1</v>
      </c>
      <c r="F191" s="211" t="s">
        <v>295</v>
      </c>
      <c r="G191" s="209"/>
      <c r="H191" s="212">
        <v>50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138</v>
      </c>
      <c r="AU191" s="218" t="s">
        <v>83</v>
      </c>
      <c r="AV191" s="13" t="s">
        <v>83</v>
      </c>
      <c r="AW191" s="13" t="s">
        <v>38</v>
      </c>
      <c r="AX191" s="13" t="s">
        <v>75</v>
      </c>
      <c r="AY191" s="218" t="s">
        <v>126</v>
      </c>
    </row>
    <row r="192" spans="2:65" s="13" customFormat="1">
      <c r="B192" s="208"/>
      <c r="C192" s="209"/>
      <c r="D192" s="195" t="s">
        <v>138</v>
      </c>
      <c r="E192" s="210" t="s">
        <v>1</v>
      </c>
      <c r="F192" s="211" t="s">
        <v>296</v>
      </c>
      <c r="G192" s="209"/>
      <c r="H192" s="212">
        <v>50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138</v>
      </c>
      <c r="AU192" s="218" t="s">
        <v>83</v>
      </c>
      <c r="AV192" s="13" t="s">
        <v>83</v>
      </c>
      <c r="AW192" s="13" t="s">
        <v>38</v>
      </c>
      <c r="AX192" s="13" t="s">
        <v>75</v>
      </c>
      <c r="AY192" s="218" t="s">
        <v>126</v>
      </c>
    </row>
    <row r="193" spans="2:65" s="13" customFormat="1">
      <c r="B193" s="208"/>
      <c r="C193" s="209"/>
      <c r="D193" s="195" t="s">
        <v>138</v>
      </c>
      <c r="E193" s="210" t="s">
        <v>1</v>
      </c>
      <c r="F193" s="211" t="s">
        <v>297</v>
      </c>
      <c r="G193" s="209"/>
      <c r="H193" s="212">
        <v>34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138</v>
      </c>
      <c r="AU193" s="218" t="s">
        <v>83</v>
      </c>
      <c r="AV193" s="13" t="s">
        <v>83</v>
      </c>
      <c r="AW193" s="13" t="s">
        <v>38</v>
      </c>
      <c r="AX193" s="13" t="s">
        <v>75</v>
      </c>
      <c r="AY193" s="218" t="s">
        <v>126</v>
      </c>
    </row>
    <row r="194" spans="2:65" s="14" customFormat="1">
      <c r="B194" s="219"/>
      <c r="C194" s="220"/>
      <c r="D194" s="195" t="s">
        <v>138</v>
      </c>
      <c r="E194" s="221" t="s">
        <v>1</v>
      </c>
      <c r="F194" s="222" t="s">
        <v>152</v>
      </c>
      <c r="G194" s="220"/>
      <c r="H194" s="223">
        <v>140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138</v>
      </c>
      <c r="AU194" s="229" t="s">
        <v>83</v>
      </c>
      <c r="AV194" s="14" t="s">
        <v>134</v>
      </c>
      <c r="AW194" s="14" t="s">
        <v>38</v>
      </c>
      <c r="AX194" s="14" t="s">
        <v>19</v>
      </c>
      <c r="AY194" s="229" t="s">
        <v>126</v>
      </c>
    </row>
    <row r="195" spans="2:65" s="1" customFormat="1" ht="16.5" customHeight="1">
      <c r="B195" s="34"/>
      <c r="C195" s="183" t="s">
        <v>298</v>
      </c>
      <c r="D195" s="183" t="s">
        <v>129</v>
      </c>
      <c r="E195" s="184" t="s">
        <v>299</v>
      </c>
      <c r="F195" s="185" t="s">
        <v>300</v>
      </c>
      <c r="G195" s="186" t="s">
        <v>132</v>
      </c>
      <c r="H195" s="187">
        <v>7.4999999999999997E-2</v>
      </c>
      <c r="I195" s="188"/>
      <c r="J195" s="189">
        <f>ROUND(I195*H195,2)</f>
        <v>0</v>
      </c>
      <c r="K195" s="185" t="s">
        <v>133</v>
      </c>
      <c r="L195" s="38"/>
      <c r="M195" s="190" t="s">
        <v>1</v>
      </c>
      <c r="N195" s="191" t="s">
        <v>46</v>
      </c>
      <c r="O195" s="60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AR195" s="17" t="s">
        <v>134</v>
      </c>
      <c r="AT195" s="17" t="s">
        <v>129</v>
      </c>
      <c r="AU195" s="17" t="s">
        <v>83</v>
      </c>
      <c r="AY195" s="17" t="s">
        <v>126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17" t="s">
        <v>19</v>
      </c>
      <c r="BK195" s="194">
        <f>ROUND(I195*H195,2)</f>
        <v>0</v>
      </c>
      <c r="BL195" s="17" t="s">
        <v>134</v>
      </c>
      <c r="BM195" s="17" t="s">
        <v>301</v>
      </c>
    </row>
    <row r="196" spans="2:65" s="13" customFormat="1">
      <c r="B196" s="208"/>
      <c r="C196" s="209"/>
      <c r="D196" s="195" t="s">
        <v>138</v>
      </c>
      <c r="E196" s="210" t="s">
        <v>1</v>
      </c>
      <c r="F196" s="211" t="s">
        <v>280</v>
      </c>
      <c r="G196" s="209"/>
      <c r="H196" s="212">
        <v>1E-3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138</v>
      </c>
      <c r="AU196" s="218" t="s">
        <v>83</v>
      </c>
      <c r="AV196" s="13" t="s">
        <v>83</v>
      </c>
      <c r="AW196" s="13" t="s">
        <v>38</v>
      </c>
      <c r="AX196" s="13" t="s">
        <v>75</v>
      </c>
      <c r="AY196" s="218" t="s">
        <v>126</v>
      </c>
    </row>
    <row r="197" spans="2:65" s="13" customFormat="1">
      <c r="B197" s="208"/>
      <c r="C197" s="209"/>
      <c r="D197" s="195" t="s">
        <v>138</v>
      </c>
      <c r="E197" s="210" t="s">
        <v>1</v>
      </c>
      <c r="F197" s="211" t="s">
        <v>281</v>
      </c>
      <c r="G197" s="209"/>
      <c r="H197" s="212">
        <v>2.7E-2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138</v>
      </c>
      <c r="AU197" s="218" t="s">
        <v>83</v>
      </c>
      <c r="AV197" s="13" t="s">
        <v>83</v>
      </c>
      <c r="AW197" s="13" t="s">
        <v>38</v>
      </c>
      <c r="AX197" s="13" t="s">
        <v>75</v>
      </c>
      <c r="AY197" s="218" t="s">
        <v>126</v>
      </c>
    </row>
    <row r="198" spans="2:65" s="13" customFormat="1">
      <c r="B198" s="208"/>
      <c r="C198" s="209"/>
      <c r="D198" s="195" t="s">
        <v>138</v>
      </c>
      <c r="E198" s="210" t="s">
        <v>1</v>
      </c>
      <c r="F198" s="211" t="s">
        <v>282</v>
      </c>
      <c r="G198" s="209"/>
      <c r="H198" s="212">
        <v>0.03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138</v>
      </c>
      <c r="AU198" s="218" t="s">
        <v>83</v>
      </c>
      <c r="AV198" s="13" t="s">
        <v>83</v>
      </c>
      <c r="AW198" s="13" t="s">
        <v>38</v>
      </c>
      <c r="AX198" s="13" t="s">
        <v>75</v>
      </c>
      <c r="AY198" s="218" t="s">
        <v>126</v>
      </c>
    </row>
    <row r="199" spans="2:65" s="13" customFormat="1">
      <c r="B199" s="208"/>
      <c r="C199" s="209"/>
      <c r="D199" s="195" t="s">
        <v>138</v>
      </c>
      <c r="E199" s="210" t="s">
        <v>1</v>
      </c>
      <c r="F199" s="211" t="s">
        <v>302</v>
      </c>
      <c r="G199" s="209"/>
      <c r="H199" s="212">
        <v>1.7000000000000001E-2</v>
      </c>
      <c r="I199" s="213"/>
      <c r="J199" s="209"/>
      <c r="K199" s="209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138</v>
      </c>
      <c r="AU199" s="218" t="s">
        <v>83</v>
      </c>
      <c r="AV199" s="13" t="s">
        <v>83</v>
      </c>
      <c r="AW199" s="13" t="s">
        <v>38</v>
      </c>
      <c r="AX199" s="13" t="s">
        <v>75</v>
      </c>
      <c r="AY199" s="218" t="s">
        <v>126</v>
      </c>
    </row>
    <row r="200" spans="2:65" s="14" customFormat="1">
      <c r="B200" s="219"/>
      <c r="C200" s="220"/>
      <c r="D200" s="195" t="s">
        <v>138</v>
      </c>
      <c r="E200" s="221" t="s">
        <v>1</v>
      </c>
      <c r="F200" s="222" t="s">
        <v>152</v>
      </c>
      <c r="G200" s="220"/>
      <c r="H200" s="223">
        <v>7.4999999999999997E-2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138</v>
      </c>
      <c r="AU200" s="229" t="s">
        <v>83</v>
      </c>
      <c r="AV200" s="14" t="s">
        <v>134</v>
      </c>
      <c r="AW200" s="14" t="s">
        <v>38</v>
      </c>
      <c r="AX200" s="14" t="s">
        <v>19</v>
      </c>
      <c r="AY200" s="229" t="s">
        <v>126</v>
      </c>
    </row>
    <row r="201" spans="2:65" s="1" customFormat="1" ht="16.5" customHeight="1">
      <c r="B201" s="34"/>
      <c r="C201" s="183" t="s">
        <v>303</v>
      </c>
      <c r="D201" s="183" t="s">
        <v>129</v>
      </c>
      <c r="E201" s="184" t="s">
        <v>304</v>
      </c>
      <c r="F201" s="185" t="s">
        <v>305</v>
      </c>
      <c r="G201" s="186" t="s">
        <v>155</v>
      </c>
      <c r="H201" s="187">
        <v>38.386000000000003</v>
      </c>
      <c r="I201" s="188"/>
      <c r="J201" s="189">
        <f>ROUND(I201*H201,2)</f>
        <v>0</v>
      </c>
      <c r="K201" s="185" t="s">
        <v>133</v>
      </c>
      <c r="L201" s="38"/>
      <c r="M201" s="190" t="s">
        <v>1</v>
      </c>
      <c r="N201" s="191" t="s">
        <v>46</v>
      </c>
      <c r="O201" s="60"/>
      <c r="P201" s="192">
        <f>O201*H201</f>
        <v>0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AR201" s="17" t="s">
        <v>134</v>
      </c>
      <c r="AT201" s="17" t="s">
        <v>129</v>
      </c>
      <c r="AU201" s="17" t="s">
        <v>83</v>
      </c>
      <c r="AY201" s="17" t="s">
        <v>126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7" t="s">
        <v>19</v>
      </c>
      <c r="BK201" s="194">
        <f>ROUND(I201*H201,2)</f>
        <v>0</v>
      </c>
      <c r="BL201" s="17" t="s">
        <v>134</v>
      </c>
      <c r="BM201" s="17" t="s">
        <v>306</v>
      </c>
    </row>
    <row r="202" spans="2:65" s="1" customFormat="1" ht="19.5">
      <c r="B202" s="34"/>
      <c r="C202" s="35"/>
      <c r="D202" s="195" t="s">
        <v>136</v>
      </c>
      <c r="E202" s="35"/>
      <c r="F202" s="196" t="s">
        <v>307</v>
      </c>
      <c r="G202" s="35"/>
      <c r="H202" s="35"/>
      <c r="I202" s="112"/>
      <c r="J202" s="35"/>
      <c r="K202" s="35"/>
      <c r="L202" s="38"/>
      <c r="M202" s="197"/>
      <c r="N202" s="60"/>
      <c r="O202" s="60"/>
      <c r="P202" s="60"/>
      <c r="Q202" s="60"/>
      <c r="R202" s="60"/>
      <c r="S202" s="60"/>
      <c r="T202" s="61"/>
      <c r="AT202" s="17" t="s">
        <v>136</v>
      </c>
      <c r="AU202" s="17" t="s">
        <v>83</v>
      </c>
    </row>
    <row r="203" spans="2:65" s="12" customFormat="1">
      <c r="B203" s="198"/>
      <c r="C203" s="199"/>
      <c r="D203" s="195" t="s">
        <v>138</v>
      </c>
      <c r="E203" s="200" t="s">
        <v>1</v>
      </c>
      <c r="F203" s="201" t="s">
        <v>308</v>
      </c>
      <c r="G203" s="199"/>
      <c r="H203" s="200" t="s">
        <v>1</v>
      </c>
      <c r="I203" s="202"/>
      <c r="J203" s="199"/>
      <c r="K203" s="199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138</v>
      </c>
      <c r="AU203" s="207" t="s">
        <v>83</v>
      </c>
      <c r="AV203" s="12" t="s">
        <v>19</v>
      </c>
      <c r="AW203" s="12" t="s">
        <v>38</v>
      </c>
      <c r="AX203" s="12" t="s">
        <v>75</v>
      </c>
      <c r="AY203" s="207" t="s">
        <v>126</v>
      </c>
    </row>
    <row r="204" spans="2:65" s="13" customFormat="1">
      <c r="B204" s="208"/>
      <c r="C204" s="209"/>
      <c r="D204" s="195" t="s">
        <v>138</v>
      </c>
      <c r="E204" s="210" t="s">
        <v>1</v>
      </c>
      <c r="F204" s="211" t="s">
        <v>309</v>
      </c>
      <c r="G204" s="209"/>
      <c r="H204" s="212">
        <v>20.75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138</v>
      </c>
      <c r="AU204" s="218" t="s">
        <v>83</v>
      </c>
      <c r="AV204" s="13" t="s">
        <v>83</v>
      </c>
      <c r="AW204" s="13" t="s">
        <v>38</v>
      </c>
      <c r="AX204" s="13" t="s">
        <v>75</v>
      </c>
      <c r="AY204" s="218" t="s">
        <v>126</v>
      </c>
    </row>
    <row r="205" spans="2:65" s="13" customFormat="1">
      <c r="B205" s="208"/>
      <c r="C205" s="209"/>
      <c r="D205" s="195" t="s">
        <v>138</v>
      </c>
      <c r="E205" s="210" t="s">
        <v>1</v>
      </c>
      <c r="F205" s="211" t="s">
        <v>310</v>
      </c>
      <c r="G205" s="209"/>
      <c r="H205" s="212">
        <v>14.316000000000001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138</v>
      </c>
      <c r="AU205" s="218" t="s">
        <v>83</v>
      </c>
      <c r="AV205" s="13" t="s">
        <v>83</v>
      </c>
      <c r="AW205" s="13" t="s">
        <v>38</v>
      </c>
      <c r="AX205" s="13" t="s">
        <v>75</v>
      </c>
      <c r="AY205" s="218" t="s">
        <v>126</v>
      </c>
    </row>
    <row r="206" spans="2:65" s="13" customFormat="1">
      <c r="B206" s="208"/>
      <c r="C206" s="209"/>
      <c r="D206" s="195" t="s">
        <v>138</v>
      </c>
      <c r="E206" s="210" t="s">
        <v>1</v>
      </c>
      <c r="F206" s="211" t="s">
        <v>311</v>
      </c>
      <c r="G206" s="209"/>
      <c r="H206" s="212">
        <v>3.32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138</v>
      </c>
      <c r="AU206" s="218" t="s">
        <v>83</v>
      </c>
      <c r="AV206" s="13" t="s">
        <v>83</v>
      </c>
      <c r="AW206" s="13" t="s">
        <v>38</v>
      </c>
      <c r="AX206" s="13" t="s">
        <v>75</v>
      </c>
      <c r="AY206" s="218" t="s">
        <v>126</v>
      </c>
    </row>
    <row r="207" spans="2:65" s="14" customFormat="1">
      <c r="B207" s="219"/>
      <c r="C207" s="220"/>
      <c r="D207" s="195" t="s">
        <v>138</v>
      </c>
      <c r="E207" s="221" t="s">
        <v>1</v>
      </c>
      <c r="F207" s="222" t="s">
        <v>152</v>
      </c>
      <c r="G207" s="220"/>
      <c r="H207" s="223">
        <v>38.386000000000003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138</v>
      </c>
      <c r="AU207" s="229" t="s">
        <v>83</v>
      </c>
      <c r="AV207" s="14" t="s">
        <v>134</v>
      </c>
      <c r="AW207" s="14" t="s">
        <v>38</v>
      </c>
      <c r="AX207" s="14" t="s">
        <v>19</v>
      </c>
      <c r="AY207" s="229" t="s">
        <v>126</v>
      </c>
    </row>
    <row r="208" spans="2:65" s="1" customFormat="1" ht="16.5" customHeight="1">
      <c r="B208" s="34"/>
      <c r="C208" s="183" t="s">
        <v>312</v>
      </c>
      <c r="D208" s="183" t="s">
        <v>129</v>
      </c>
      <c r="E208" s="184" t="s">
        <v>313</v>
      </c>
      <c r="F208" s="185" t="s">
        <v>314</v>
      </c>
      <c r="G208" s="186" t="s">
        <v>155</v>
      </c>
      <c r="H208" s="187">
        <v>287.06599999999997</v>
      </c>
      <c r="I208" s="188"/>
      <c r="J208" s="189">
        <f>ROUND(I208*H208,2)</f>
        <v>0</v>
      </c>
      <c r="K208" s="185" t="s">
        <v>133</v>
      </c>
      <c r="L208" s="38"/>
      <c r="M208" s="190" t="s">
        <v>1</v>
      </c>
      <c r="N208" s="191" t="s">
        <v>46</v>
      </c>
      <c r="O208" s="60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AR208" s="17" t="s">
        <v>134</v>
      </c>
      <c r="AT208" s="17" t="s">
        <v>129</v>
      </c>
      <c r="AU208" s="17" t="s">
        <v>83</v>
      </c>
      <c r="AY208" s="17" t="s">
        <v>126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7" t="s">
        <v>19</v>
      </c>
      <c r="BK208" s="194">
        <f>ROUND(I208*H208,2)</f>
        <v>0</v>
      </c>
      <c r="BL208" s="17" t="s">
        <v>134</v>
      </c>
      <c r="BM208" s="17" t="s">
        <v>315</v>
      </c>
    </row>
    <row r="209" spans="2:65" s="1" customFormat="1" ht="19.5">
      <c r="B209" s="34"/>
      <c r="C209" s="35"/>
      <c r="D209" s="195" t="s">
        <v>136</v>
      </c>
      <c r="E209" s="35"/>
      <c r="F209" s="196" t="s">
        <v>307</v>
      </c>
      <c r="G209" s="35"/>
      <c r="H209" s="35"/>
      <c r="I209" s="112"/>
      <c r="J209" s="35"/>
      <c r="K209" s="35"/>
      <c r="L209" s="38"/>
      <c r="M209" s="197"/>
      <c r="N209" s="60"/>
      <c r="O209" s="60"/>
      <c r="P209" s="60"/>
      <c r="Q209" s="60"/>
      <c r="R209" s="60"/>
      <c r="S209" s="60"/>
      <c r="T209" s="61"/>
      <c r="AT209" s="17" t="s">
        <v>136</v>
      </c>
      <c r="AU209" s="17" t="s">
        <v>83</v>
      </c>
    </row>
    <row r="210" spans="2:65" s="13" customFormat="1">
      <c r="B210" s="208"/>
      <c r="C210" s="209"/>
      <c r="D210" s="195" t="s">
        <v>138</v>
      </c>
      <c r="E210" s="210" t="s">
        <v>1</v>
      </c>
      <c r="F210" s="211" t="s">
        <v>316</v>
      </c>
      <c r="G210" s="209"/>
      <c r="H210" s="212">
        <v>146.75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138</v>
      </c>
      <c r="AU210" s="218" t="s">
        <v>83</v>
      </c>
      <c r="AV210" s="13" t="s">
        <v>83</v>
      </c>
      <c r="AW210" s="13" t="s">
        <v>38</v>
      </c>
      <c r="AX210" s="13" t="s">
        <v>75</v>
      </c>
      <c r="AY210" s="218" t="s">
        <v>126</v>
      </c>
    </row>
    <row r="211" spans="2:65" s="13" customFormat="1">
      <c r="B211" s="208"/>
      <c r="C211" s="209"/>
      <c r="D211" s="195" t="s">
        <v>138</v>
      </c>
      <c r="E211" s="210" t="s">
        <v>1</v>
      </c>
      <c r="F211" s="211" t="s">
        <v>317</v>
      </c>
      <c r="G211" s="209"/>
      <c r="H211" s="212">
        <v>140.316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138</v>
      </c>
      <c r="AU211" s="218" t="s">
        <v>83</v>
      </c>
      <c r="AV211" s="13" t="s">
        <v>83</v>
      </c>
      <c r="AW211" s="13" t="s">
        <v>38</v>
      </c>
      <c r="AX211" s="13" t="s">
        <v>75</v>
      </c>
      <c r="AY211" s="218" t="s">
        <v>126</v>
      </c>
    </row>
    <row r="212" spans="2:65" s="14" customFormat="1">
      <c r="B212" s="219"/>
      <c r="C212" s="220"/>
      <c r="D212" s="195" t="s">
        <v>138</v>
      </c>
      <c r="E212" s="221" t="s">
        <v>1</v>
      </c>
      <c r="F212" s="222" t="s">
        <v>152</v>
      </c>
      <c r="G212" s="220"/>
      <c r="H212" s="223">
        <v>287.06600000000003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138</v>
      </c>
      <c r="AU212" s="229" t="s">
        <v>83</v>
      </c>
      <c r="AV212" s="14" t="s">
        <v>134</v>
      </c>
      <c r="AW212" s="14" t="s">
        <v>38</v>
      </c>
      <c r="AX212" s="14" t="s">
        <v>19</v>
      </c>
      <c r="AY212" s="229" t="s">
        <v>126</v>
      </c>
    </row>
    <row r="213" spans="2:65" s="1" customFormat="1" ht="16.5" customHeight="1">
      <c r="B213" s="34"/>
      <c r="C213" s="183" t="s">
        <v>318</v>
      </c>
      <c r="D213" s="183" t="s">
        <v>129</v>
      </c>
      <c r="E213" s="184" t="s">
        <v>319</v>
      </c>
      <c r="F213" s="185" t="s">
        <v>320</v>
      </c>
      <c r="G213" s="186" t="s">
        <v>234</v>
      </c>
      <c r="H213" s="187">
        <v>132</v>
      </c>
      <c r="I213" s="188"/>
      <c r="J213" s="189">
        <f>ROUND(I213*H213,2)</f>
        <v>0</v>
      </c>
      <c r="K213" s="185" t="s">
        <v>133</v>
      </c>
      <c r="L213" s="38"/>
      <c r="M213" s="190" t="s">
        <v>1</v>
      </c>
      <c r="N213" s="191" t="s">
        <v>46</v>
      </c>
      <c r="O213" s="60"/>
      <c r="P213" s="192">
        <f>O213*H213</f>
        <v>0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AR213" s="17" t="s">
        <v>134</v>
      </c>
      <c r="AT213" s="17" t="s">
        <v>129</v>
      </c>
      <c r="AU213" s="17" t="s">
        <v>83</v>
      </c>
      <c r="AY213" s="17" t="s">
        <v>126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7" t="s">
        <v>19</v>
      </c>
      <c r="BK213" s="194">
        <f>ROUND(I213*H213,2)</f>
        <v>0</v>
      </c>
      <c r="BL213" s="17" t="s">
        <v>134</v>
      </c>
      <c r="BM213" s="17" t="s">
        <v>321</v>
      </c>
    </row>
    <row r="214" spans="2:65" s="1" customFormat="1" ht="19.5">
      <c r="B214" s="34"/>
      <c r="C214" s="35"/>
      <c r="D214" s="195" t="s">
        <v>136</v>
      </c>
      <c r="E214" s="35"/>
      <c r="F214" s="196" t="s">
        <v>322</v>
      </c>
      <c r="G214" s="35"/>
      <c r="H214" s="35"/>
      <c r="I214" s="112"/>
      <c r="J214" s="35"/>
      <c r="K214" s="35"/>
      <c r="L214" s="38"/>
      <c r="M214" s="197"/>
      <c r="N214" s="60"/>
      <c r="O214" s="60"/>
      <c r="P214" s="60"/>
      <c r="Q214" s="60"/>
      <c r="R214" s="60"/>
      <c r="S214" s="60"/>
      <c r="T214" s="61"/>
      <c r="AT214" s="17" t="s">
        <v>136</v>
      </c>
      <c r="AU214" s="17" t="s">
        <v>83</v>
      </c>
    </row>
    <row r="215" spans="2:65" s="12" customFormat="1">
      <c r="B215" s="198"/>
      <c r="C215" s="199"/>
      <c r="D215" s="195" t="s">
        <v>138</v>
      </c>
      <c r="E215" s="200" t="s">
        <v>1</v>
      </c>
      <c r="F215" s="201" t="s">
        <v>323</v>
      </c>
      <c r="G215" s="199"/>
      <c r="H215" s="200" t="s">
        <v>1</v>
      </c>
      <c r="I215" s="202"/>
      <c r="J215" s="199"/>
      <c r="K215" s="199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138</v>
      </c>
      <c r="AU215" s="207" t="s">
        <v>83</v>
      </c>
      <c r="AV215" s="12" t="s">
        <v>19</v>
      </c>
      <c r="AW215" s="12" t="s">
        <v>38</v>
      </c>
      <c r="AX215" s="12" t="s">
        <v>75</v>
      </c>
      <c r="AY215" s="207" t="s">
        <v>126</v>
      </c>
    </row>
    <row r="216" spans="2:65" s="13" customFormat="1">
      <c r="B216" s="208"/>
      <c r="C216" s="209"/>
      <c r="D216" s="195" t="s">
        <v>138</v>
      </c>
      <c r="E216" s="210" t="s">
        <v>1</v>
      </c>
      <c r="F216" s="211" t="s">
        <v>324</v>
      </c>
      <c r="G216" s="209"/>
      <c r="H216" s="212">
        <v>13.74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138</v>
      </c>
      <c r="AU216" s="218" t="s">
        <v>83</v>
      </c>
      <c r="AV216" s="13" t="s">
        <v>83</v>
      </c>
      <c r="AW216" s="13" t="s">
        <v>38</v>
      </c>
      <c r="AX216" s="13" t="s">
        <v>75</v>
      </c>
      <c r="AY216" s="218" t="s">
        <v>126</v>
      </c>
    </row>
    <row r="217" spans="2:65" s="13" customFormat="1">
      <c r="B217" s="208"/>
      <c r="C217" s="209"/>
      <c r="D217" s="195" t="s">
        <v>138</v>
      </c>
      <c r="E217" s="210" t="s">
        <v>1</v>
      </c>
      <c r="F217" s="211" t="s">
        <v>325</v>
      </c>
      <c r="G217" s="209"/>
      <c r="H217" s="212">
        <v>13.225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138</v>
      </c>
      <c r="AU217" s="218" t="s">
        <v>83</v>
      </c>
      <c r="AV217" s="13" t="s">
        <v>83</v>
      </c>
      <c r="AW217" s="13" t="s">
        <v>38</v>
      </c>
      <c r="AX217" s="13" t="s">
        <v>75</v>
      </c>
      <c r="AY217" s="218" t="s">
        <v>126</v>
      </c>
    </row>
    <row r="218" spans="2:65" s="14" customFormat="1">
      <c r="B218" s="219"/>
      <c r="C218" s="220"/>
      <c r="D218" s="195" t="s">
        <v>138</v>
      </c>
      <c r="E218" s="221" t="s">
        <v>1</v>
      </c>
      <c r="F218" s="222" t="s">
        <v>152</v>
      </c>
      <c r="G218" s="220"/>
      <c r="H218" s="223">
        <v>26.965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138</v>
      </c>
      <c r="AU218" s="229" t="s">
        <v>83</v>
      </c>
      <c r="AV218" s="14" t="s">
        <v>134</v>
      </c>
      <c r="AW218" s="14" t="s">
        <v>38</v>
      </c>
      <c r="AX218" s="14" t="s">
        <v>75</v>
      </c>
      <c r="AY218" s="229" t="s">
        <v>126</v>
      </c>
    </row>
    <row r="219" spans="2:65" s="13" customFormat="1">
      <c r="B219" s="208"/>
      <c r="C219" s="209"/>
      <c r="D219" s="195" t="s">
        <v>138</v>
      </c>
      <c r="E219" s="210" t="s">
        <v>1</v>
      </c>
      <c r="F219" s="211" t="s">
        <v>326</v>
      </c>
      <c r="G219" s="209"/>
      <c r="H219" s="212">
        <v>28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138</v>
      </c>
      <c r="AU219" s="218" t="s">
        <v>83</v>
      </c>
      <c r="AV219" s="13" t="s">
        <v>83</v>
      </c>
      <c r="AW219" s="13" t="s">
        <v>38</v>
      </c>
      <c r="AX219" s="13" t="s">
        <v>75</v>
      </c>
      <c r="AY219" s="218" t="s">
        <v>126</v>
      </c>
    </row>
    <row r="220" spans="2:65" s="13" customFormat="1">
      <c r="B220" s="208"/>
      <c r="C220" s="209"/>
      <c r="D220" s="195" t="s">
        <v>138</v>
      </c>
      <c r="E220" s="210" t="s">
        <v>1</v>
      </c>
      <c r="F220" s="211" t="s">
        <v>327</v>
      </c>
      <c r="G220" s="209"/>
      <c r="H220" s="212">
        <v>4</v>
      </c>
      <c r="I220" s="213"/>
      <c r="J220" s="209"/>
      <c r="K220" s="209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138</v>
      </c>
      <c r="AU220" s="218" t="s">
        <v>83</v>
      </c>
      <c r="AV220" s="13" t="s">
        <v>83</v>
      </c>
      <c r="AW220" s="13" t="s">
        <v>38</v>
      </c>
      <c r="AX220" s="13" t="s">
        <v>75</v>
      </c>
      <c r="AY220" s="218" t="s">
        <v>126</v>
      </c>
    </row>
    <row r="221" spans="2:65" s="15" customFormat="1">
      <c r="B221" s="240"/>
      <c r="C221" s="241"/>
      <c r="D221" s="195" t="s">
        <v>138</v>
      </c>
      <c r="E221" s="242" t="s">
        <v>1</v>
      </c>
      <c r="F221" s="243" t="s">
        <v>266</v>
      </c>
      <c r="G221" s="241"/>
      <c r="H221" s="244">
        <v>32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AT221" s="250" t="s">
        <v>138</v>
      </c>
      <c r="AU221" s="250" t="s">
        <v>83</v>
      </c>
      <c r="AV221" s="15" t="s">
        <v>162</v>
      </c>
      <c r="AW221" s="15" t="s">
        <v>38</v>
      </c>
      <c r="AX221" s="15" t="s">
        <v>75</v>
      </c>
      <c r="AY221" s="250" t="s">
        <v>126</v>
      </c>
    </row>
    <row r="222" spans="2:65" s="12" customFormat="1">
      <c r="B222" s="198"/>
      <c r="C222" s="199"/>
      <c r="D222" s="195" t="s">
        <v>138</v>
      </c>
      <c r="E222" s="200" t="s">
        <v>1</v>
      </c>
      <c r="F222" s="201" t="s">
        <v>328</v>
      </c>
      <c r="G222" s="199"/>
      <c r="H222" s="200" t="s">
        <v>1</v>
      </c>
      <c r="I222" s="202"/>
      <c r="J222" s="199"/>
      <c r="K222" s="199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138</v>
      </c>
      <c r="AU222" s="207" t="s">
        <v>83</v>
      </c>
      <c r="AV222" s="12" t="s">
        <v>19</v>
      </c>
      <c r="AW222" s="12" t="s">
        <v>38</v>
      </c>
      <c r="AX222" s="12" t="s">
        <v>75</v>
      </c>
      <c r="AY222" s="207" t="s">
        <v>126</v>
      </c>
    </row>
    <row r="223" spans="2:65" s="13" customFormat="1">
      <c r="B223" s="208"/>
      <c r="C223" s="209"/>
      <c r="D223" s="195" t="s">
        <v>138</v>
      </c>
      <c r="E223" s="210" t="s">
        <v>1</v>
      </c>
      <c r="F223" s="211" t="s">
        <v>329</v>
      </c>
      <c r="G223" s="209"/>
      <c r="H223" s="212">
        <v>84</v>
      </c>
      <c r="I223" s="213"/>
      <c r="J223" s="209"/>
      <c r="K223" s="209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138</v>
      </c>
      <c r="AU223" s="218" t="s">
        <v>83</v>
      </c>
      <c r="AV223" s="13" t="s">
        <v>83</v>
      </c>
      <c r="AW223" s="13" t="s">
        <v>38</v>
      </c>
      <c r="AX223" s="13" t="s">
        <v>75</v>
      </c>
      <c r="AY223" s="218" t="s">
        <v>126</v>
      </c>
    </row>
    <row r="224" spans="2:65" s="13" customFormat="1">
      <c r="B224" s="208"/>
      <c r="C224" s="209"/>
      <c r="D224" s="195" t="s">
        <v>138</v>
      </c>
      <c r="E224" s="210" t="s">
        <v>1</v>
      </c>
      <c r="F224" s="211" t="s">
        <v>330</v>
      </c>
      <c r="G224" s="209"/>
      <c r="H224" s="212">
        <v>16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138</v>
      </c>
      <c r="AU224" s="218" t="s">
        <v>83</v>
      </c>
      <c r="AV224" s="13" t="s">
        <v>83</v>
      </c>
      <c r="AW224" s="13" t="s">
        <v>38</v>
      </c>
      <c r="AX224" s="13" t="s">
        <v>75</v>
      </c>
      <c r="AY224" s="218" t="s">
        <v>126</v>
      </c>
    </row>
    <row r="225" spans="2:65" s="15" customFormat="1">
      <c r="B225" s="240"/>
      <c r="C225" s="241"/>
      <c r="D225" s="195" t="s">
        <v>138</v>
      </c>
      <c r="E225" s="242" t="s">
        <v>1</v>
      </c>
      <c r="F225" s="243" t="s">
        <v>266</v>
      </c>
      <c r="G225" s="241"/>
      <c r="H225" s="244">
        <v>100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AT225" s="250" t="s">
        <v>138</v>
      </c>
      <c r="AU225" s="250" t="s">
        <v>83</v>
      </c>
      <c r="AV225" s="15" t="s">
        <v>162</v>
      </c>
      <c r="AW225" s="15" t="s">
        <v>38</v>
      </c>
      <c r="AX225" s="15" t="s">
        <v>75</v>
      </c>
      <c r="AY225" s="250" t="s">
        <v>126</v>
      </c>
    </row>
    <row r="226" spans="2:65" s="14" customFormat="1">
      <c r="B226" s="219"/>
      <c r="C226" s="220"/>
      <c r="D226" s="195" t="s">
        <v>138</v>
      </c>
      <c r="E226" s="221" t="s">
        <v>1</v>
      </c>
      <c r="F226" s="222" t="s">
        <v>152</v>
      </c>
      <c r="G226" s="220"/>
      <c r="H226" s="223">
        <v>132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138</v>
      </c>
      <c r="AU226" s="229" t="s">
        <v>83</v>
      </c>
      <c r="AV226" s="14" t="s">
        <v>134</v>
      </c>
      <c r="AW226" s="14" t="s">
        <v>38</v>
      </c>
      <c r="AX226" s="14" t="s">
        <v>19</v>
      </c>
      <c r="AY226" s="229" t="s">
        <v>126</v>
      </c>
    </row>
    <row r="227" spans="2:65" s="1" customFormat="1" ht="16.5" customHeight="1">
      <c r="B227" s="34"/>
      <c r="C227" s="183" t="s">
        <v>331</v>
      </c>
      <c r="D227" s="183" t="s">
        <v>129</v>
      </c>
      <c r="E227" s="184" t="s">
        <v>332</v>
      </c>
      <c r="F227" s="185" t="s">
        <v>333</v>
      </c>
      <c r="G227" s="186" t="s">
        <v>334</v>
      </c>
      <c r="H227" s="187">
        <v>472</v>
      </c>
      <c r="I227" s="188"/>
      <c r="J227" s="189">
        <f>ROUND(I227*H227,2)</f>
        <v>0</v>
      </c>
      <c r="K227" s="185" t="s">
        <v>133</v>
      </c>
      <c r="L227" s="38"/>
      <c r="M227" s="190" t="s">
        <v>1</v>
      </c>
      <c r="N227" s="191" t="s">
        <v>46</v>
      </c>
      <c r="O227" s="60"/>
      <c r="P227" s="192">
        <f>O227*H227</f>
        <v>0</v>
      </c>
      <c r="Q227" s="192">
        <v>0</v>
      </c>
      <c r="R227" s="192">
        <f>Q227*H227</f>
        <v>0</v>
      </c>
      <c r="S227" s="192">
        <v>0</v>
      </c>
      <c r="T227" s="193">
        <f>S227*H227</f>
        <v>0</v>
      </c>
      <c r="AR227" s="17" t="s">
        <v>134</v>
      </c>
      <c r="AT227" s="17" t="s">
        <v>129</v>
      </c>
      <c r="AU227" s="17" t="s">
        <v>83</v>
      </c>
      <c r="AY227" s="17" t="s">
        <v>126</v>
      </c>
      <c r="BE227" s="194">
        <f>IF(N227="základní",J227,0)</f>
        <v>0</v>
      </c>
      <c r="BF227" s="194">
        <f>IF(N227="snížená",J227,0)</f>
        <v>0</v>
      </c>
      <c r="BG227" s="194">
        <f>IF(N227="zákl. přenesená",J227,0)</f>
        <v>0</v>
      </c>
      <c r="BH227" s="194">
        <f>IF(N227="sníž. přenesená",J227,0)</f>
        <v>0</v>
      </c>
      <c r="BI227" s="194">
        <f>IF(N227="nulová",J227,0)</f>
        <v>0</v>
      </c>
      <c r="BJ227" s="17" t="s">
        <v>19</v>
      </c>
      <c r="BK227" s="194">
        <f>ROUND(I227*H227,2)</f>
        <v>0</v>
      </c>
      <c r="BL227" s="17" t="s">
        <v>134</v>
      </c>
      <c r="BM227" s="17" t="s">
        <v>335</v>
      </c>
    </row>
    <row r="228" spans="2:65" s="13" customFormat="1">
      <c r="B228" s="208"/>
      <c r="C228" s="209"/>
      <c r="D228" s="195" t="s">
        <v>138</v>
      </c>
      <c r="E228" s="210" t="s">
        <v>1</v>
      </c>
      <c r="F228" s="211" t="s">
        <v>336</v>
      </c>
      <c r="G228" s="209"/>
      <c r="H228" s="212">
        <v>240.67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138</v>
      </c>
      <c r="AU228" s="218" t="s">
        <v>83</v>
      </c>
      <c r="AV228" s="13" t="s">
        <v>83</v>
      </c>
      <c r="AW228" s="13" t="s">
        <v>38</v>
      </c>
      <c r="AX228" s="13" t="s">
        <v>75</v>
      </c>
      <c r="AY228" s="218" t="s">
        <v>126</v>
      </c>
    </row>
    <row r="229" spans="2:65" s="13" customFormat="1">
      <c r="B229" s="208"/>
      <c r="C229" s="209"/>
      <c r="D229" s="195" t="s">
        <v>138</v>
      </c>
      <c r="E229" s="210" t="s">
        <v>1</v>
      </c>
      <c r="F229" s="211" t="s">
        <v>337</v>
      </c>
      <c r="G229" s="209"/>
      <c r="H229" s="212">
        <v>230.11799999999999</v>
      </c>
      <c r="I229" s="213"/>
      <c r="J229" s="209"/>
      <c r="K229" s="209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138</v>
      </c>
      <c r="AU229" s="218" t="s">
        <v>83</v>
      </c>
      <c r="AV229" s="13" t="s">
        <v>83</v>
      </c>
      <c r="AW229" s="13" t="s">
        <v>38</v>
      </c>
      <c r="AX229" s="13" t="s">
        <v>75</v>
      </c>
      <c r="AY229" s="218" t="s">
        <v>126</v>
      </c>
    </row>
    <row r="230" spans="2:65" s="14" customFormat="1">
      <c r="B230" s="219"/>
      <c r="C230" s="220"/>
      <c r="D230" s="195" t="s">
        <v>138</v>
      </c>
      <c r="E230" s="221" t="s">
        <v>1</v>
      </c>
      <c r="F230" s="222" t="s">
        <v>152</v>
      </c>
      <c r="G230" s="220"/>
      <c r="H230" s="223">
        <v>470.78800000000001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138</v>
      </c>
      <c r="AU230" s="229" t="s">
        <v>83</v>
      </c>
      <c r="AV230" s="14" t="s">
        <v>134</v>
      </c>
      <c r="AW230" s="14" t="s">
        <v>38</v>
      </c>
      <c r="AX230" s="14" t="s">
        <v>75</v>
      </c>
      <c r="AY230" s="229" t="s">
        <v>126</v>
      </c>
    </row>
    <row r="231" spans="2:65" s="13" customFormat="1">
      <c r="B231" s="208"/>
      <c r="C231" s="209"/>
      <c r="D231" s="195" t="s">
        <v>138</v>
      </c>
      <c r="E231" s="210" t="s">
        <v>1</v>
      </c>
      <c r="F231" s="211" t="s">
        <v>267</v>
      </c>
      <c r="G231" s="209"/>
      <c r="H231" s="212">
        <v>472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138</v>
      </c>
      <c r="AU231" s="218" t="s">
        <v>83</v>
      </c>
      <c r="AV231" s="13" t="s">
        <v>83</v>
      </c>
      <c r="AW231" s="13" t="s">
        <v>38</v>
      </c>
      <c r="AX231" s="13" t="s">
        <v>19</v>
      </c>
      <c r="AY231" s="218" t="s">
        <v>126</v>
      </c>
    </row>
    <row r="232" spans="2:65" s="1" customFormat="1" ht="16.5" customHeight="1">
      <c r="B232" s="34"/>
      <c r="C232" s="183" t="s">
        <v>338</v>
      </c>
      <c r="D232" s="183" t="s">
        <v>129</v>
      </c>
      <c r="E232" s="184" t="s">
        <v>339</v>
      </c>
      <c r="F232" s="185" t="s">
        <v>340</v>
      </c>
      <c r="G232" s="186" t="s">
        <v>132</v>
      </c>
      <c r="H232" s="187">
        <v>7.4999999999999997E-2</v>
      </c>
      <c r="I232" s="188"/>
      <c r="J232" s="189">
        <f>ROUND(I232*H232,2)</f>
        <v>0</v>
      </c>
      <c r="K232" s="185" t="s">
        <v>133</v>
      </c>
      <c r="L232" s="38"/>
      <c r="M232" s="190" t="s">
        <v>1</v>
      </c>
      <c r="N232" s="191" t="s">
        <v>46</v>
      </c>
      <c r="O232" s="60"/>
      <c r="P232" s="192">
        <f>O232*H232</f>
        <v>0</v>
      </c>
      <c r="Q232" s="192">
        <v>0</v>
      </c>
      <c r="R232" s="192">
        <f>Q232*H232</f>
        <v>0</v>
      </c>
      <c r="S232" s="192">
        <v>0</v>
      </c>
      <c r="T232" s="193">
        <f>S232*H232</f>
        <v>0</v>
      </c>
      <c r="AR232" s="17" t="s">
        <v>134</v>
      </c>
      <c r="AT232" s="17" t="s">
        <v>129</v>
      </c>
      <c r="AU232" s="17" t="s">
        <v>83</v>
      </c>
      <c r="AY232" s="17" t="s">
        <v>126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7" t="s">
        <v>19</v>
      </c>
      <c r="BK232" s="194">
        <f>ROUND(I232*H232,2)</f>
        <v>0</v>
      </c>
      <c r="BL232" s="17" t="s">
        <v>134</v>
      </c>
      <c r="BM232" s="17" t="s">
        <v>341</v>
      </c>
    </row>
    <row r="233" spans="2:65" s="1" customFormat="1" ht="19.5">
      <c r="B233" s="34"/>
      <c r="C233" s="35"/>
      <c r="D233" s="195" t="s">
        <v>136</v>
      </c>
      <c r="E233" s="35"/>
      <c r="F233" s="196" t="s">
        <v>137</v>
      </c>
      <c r="G233" s="35"/>
      <c r="H233" s="35"/>
      <c r="I233" s="112"/>
      <c r="J233" s="35"/>
      <c r="K233" s="35"/>
      <c r="L233" s="38"/>
      <c r="M233" s="197"/>
      <c r="N233" s="60"/>
      <c r="O233" s="60"/>
      <c r="P233" s="60"/>
      <c r="Q233" s="60"/>
      <c r="R233" s="60"/>
      <c r="S233" s="60"/>
      <c r="T233" s="61"/>
      <c r="AT233" s="17" t="s">
        <v>136</v>
      </c>
      <c r="AU233" s="17" t="s">
        <v>83</v>
      </c>
    </row>
    <row r="234" spans="2:65" s="12" customFormat="1">
      <c r="B234" s="198"/>
      <c r="C234" s="199"/>
      <c r="D234" s="195" t="s">
        <v>138</v>
      </c>
      <c r="E234" s="200" t="s">
        <v>1</v>
      </c>
      <c r="F234" s="201" t="s">
        <v>139</v>
      </c>
      <c r="G234" s="199"/>
      <c r="H234" s="200" t="s">
        <v>1</v>
      </c>
      <c r="I234" s="202"/>
      <c r="J234" s="199"/>
      <c r="K234" s="199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138</v>
      </c>
      <c r="AU234" s="207" t="s">
        <v>83</v>
      </c>
      <c r="AV234" s="12" t="s">
        <v>19</v>
      </c>
      <c r="AW234" s="12" t="s">
        <v>38</v>
      </c>
      <c r="AX234" s="12" t="s">
        <v>75</v>
      </c>
      <c r="AY234" s="207" t="s">
        <v>126</v>
      </c>
    </row>
    <row r="235" spans="2:65" s="13" customFormat="1">
      <c r="B235" s="208"/>
      <c r="C235" s="209"/>
      <c r="D235" s="195" t="s">
        <v>138</v>
      </c>
      <c r="E235" s="210" t="s">
        <v>1</v>
      </c>
      <c r="F235" s="211" t="s">
        <v>140</v>
      </c>
      <c r="G235" s="209"/>
      <c r="H235" s="212">
        <v>2.7E-2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138</v>
      </c>
      <c r="AU235" s="218" t="s">
        <v>83</v>
      </c>
      <c r="AV235" s="13" t="s">
        <v>83</v>
      </c>
      <c r="AW235" s="13" t="s">
        <v>38</v>
      </c>
      <c r="AX235" s="13" t="s">
        <v>75</v>
      </c>
      <c r="AY235" s="218" t="s">
        <v>126</v>
      </c>
    </row>
    <row r="236" spans="2:65" s="12" customFormat="1">
      <c r="B236" s="198"/>
      <c r="C236" s="199"/>
      <c r="D236" s="195" t="s">
        <v>138</v>
      </c>
      <c r="E236" s="200" t="s">
        <v>1</v>
      </c>
      <c r="F236" s="201" t="s">
        <v>142</v>
      </c>
      <c r="G236" s="199"/>
      <c r="H236" s="200" t="s">
        <v>1</v>
      </c>
      <c r="I236" s="202"/>
      <c r="J236" s="199"/>
      <c r="K236" s="199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138</v>
      </c>
      <c r="AU236" s="207" t="s">
        <v>83</v>
      </c>
      <c r="AV236" s="12" t="s">
        <v>19</v>
      </c>
      <c r="AW236" s="12" t="s">
        <v>38</v>
      </c>
      <c r="AX236" s="12" t="s">
        <v>75</v>
      </c>
      <c r="AY236" s="207" t="s">
        <v>126</v>
      </c>
    </row>
    <row r="237" spans="2:65" s="13" customFormat="1">
      <c r="B237" s="208"/>
      <c r="C237" s="209"/>
      <c r="D237" s="195" t="s">
        <v>138</v>
      </c>
      <c r="E237" s="210" t="s">
        <v>1</v>
      </c>
      <c r="F237" s="211" t="s">
        <v>143</v>
      </c>
      <c r="G237" s="209"/>
      <c r="H237" s="212">
        <v>0.03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138</v>
      </c>
      <c r="AU237" s="218" t="s">
        <v>83</v>
      </c>
      <c r="AV237" s="13" t="s">
        <v>83</v>
      </c>
      <c r="AW237" s="13" t="s">
        <v>38</v>
      </c>
      <c r="AX237" s="13" t="s">
        <v>75</v>
      </c>
      <c r="AY237" s="218" t="s">
        <v>126</v>
      </c>
    </row>
    <row r="238" spans="2:65" s="12" customFormat="1">
      <c r="B238" s="198"/>
      <c r="C238" s="199"/>
      <c r="D238" s="195" t="s">
        <v>138</v>
      </c>
      <c r="E238" s="200" t="s">
        <v>1</v>
      </c>
      <c r="F238" s="201" t="s">
        <v>145</v>
      </c>
      <c r="G238" s="199"/>
      <c r="H238" s="200" t="s">
        <v>1</v>
      </c>
      <c r="I238" s="202"/>
      <c r="J238" s="199"/>
      <c r="K238" s="199"/>
      <c r="L238" s="203"/>
      <c r="M238" s="204"/>
      <c r="N238" s="205"/>
      <c r="O238" s="205"/>
      <c r="P238" s="205"/>
      <c r="Q238" s="205"/>
      <c r="R238" s="205"/>
      <c r="S238" s="205"/>
      <c r="T238" s="206"/>
      <c r="AT238" s="207" t="s">
        <v>138</v>
      </c>
      <c r="AU238" s="207" t="s">
        <v>83</v>
      </c>
      <c r="AV238" s="12" t="s">
        <v>19</v>
      </c>
      <c r="AW238" s="12" t="s">
        <v>38</v>
      </c>
      <c r="AX238" s="12" t="s">
        <v>75</v>
      </c>
      <c r="AY238" s="207" t="s">
        <v>126</v>
      </c>
    </row>
    <row r="239" spans="2:65" s="13" customFormat="1">
      <c r="B239" s="208"/>
      <c r="C239" s="209"/>
      <c r="D239" s="195" t="s">
        <v>138</v>
      </c>
      <c r="E239" s="210" t="s">
        <v>1</v>
      </c>
      <c r="F239" s="211" t="s">
        <v>146</v>
      </c>
      <c r="G239" s="209"/>
      <c r="H239" s="212">
        <v>1E-3</v>
      </c>
      <c r="I239" s="213"/>
      <c r="J239" s="209"/>
      <c r="K239" s="209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138</v>
      </c>
      <c r="AU239" s="218" t="s">
        <v>83</v>
      </c>
      <c r="AV239" s="13" t="s">
        <v>83</v>
      </c>
      <c r="AW239" s="13" t="s">
        <v>38</v>
      </c>
      <c r="AX239" s="13" t="s">
        <v>75</v>
      </c>
      <c r="AY239" s="218" t="s">
        <v>126</v>
      </c>
    </row>
    <row r="240" spans="2:65" s="12" customFormat="1">
      <c r="B240" s="198"/>
      <c r="C240" s="199"/>
      <c r="D240" s="195" t="s">
        <v>138</v>
      </c>
      <c r="E240" s="200" t="s">
        <v>1</v>
      </c>
      <c r="F240" s="201" t="s">
        <v>147</v>
      </c>
      <c r="G240" s="199"/>
      <c r="H240" s="200" t="s">
        <v>1</v>
      </c>
      <c r="I240" s="202"/>
      <c r="J240" s="199"/>
      <c r="K240" s="199"/>
      <c r="L240" s="203"/>
      <c r="M240" s="204"/>
      <c r="N240" s="205"/>
      <c r="O240" s="205"/>
      <c r="P240" s="205"/>
      <c r="Q240" s="205"/>
      <c r="R240" s="205"/>
      <c r="S240" s="205"/>
      <c r="T240" s="206"/>
      <c r="AT240" s="207" t="s">
        <v>138</v>
      </c>
      <c r="AU240" s="207" t="s">
        <v>83</v>
      </c>
      <c r="AV240" s="12" t="s">
        <v>19</v>
      </c>
      <c r="AW240" s="12" t="s">
        <v>38</v>
      </c>
      <c r="AX240" s="12" t="s">
        <v>75</v>
      </c>
      <c r="AY240" s="207" t="s">
        <v>126</v>
      </c>
    </row>
    <row r="241" spans="2:65" s="13" customFormat="1">
      <c r="B241" s="208"/>
      <c r="C241" s="209"/>
      <c r="D241" s="195" t="s">
        <v>138</v>
      </c>
      <c r="E241" s="210" t="s">
        <v>1</v>
      </c>
      <c r="F241" s="211" t="s">
        <v>148</v>
      </c>
      <c r="G241" s="209"/>
      <c r="H241" s="212">
        <v>1.7000000000000001E-2</v>
      </c>
      <c r="I241" s="213"/>
      <c r="J241" s="209"/>
      <c r="K241" s="209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138</v>
      </c>
      <c r="AU241" s="218" t="s">
        <v>83</v>
      </c>
      <c r="AV241" s="13" t="s">
        <v>83</v>
      </c>
      <c r="AW241" s="13" t="s">
        <v>38</v>
      </c>
      <c r="AX241" s="13" t="s">
        <v>75</v>
      </c>
      <c r="AY241" s="218" t="s">
        <v>126</v>
      </c>
    </row>
    <row r="242" spans="2:65" s="14" customFormat="1">
      <c r="B242" s="219"/>
      <c r="C242" s="220"/>
      <c r="D242" s="195" t="s">
        <v>138</v>
      </c>
      <c r="E242" s="221" t="s">
        <v>1</v>
      </c>
      <c r="F242" s="222" t="s">
        <v>152</v>
      </c>
      <c r="G242" s="220"/>
      <c r="H242" s="223">
        <v>7.4999999999999997E-2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138</v>
      </c>
      <c r="AU242" s="229" t="s">
        <v>83</v>
      </c>
      <c r="AV242" s="14" t="s">
        <v>134</v>
      </c>
      <c r="AW242" s="14" t="s">
        <v>38</v>
      </c>
      <c r="AX242" s="14" t="s">
        <v>19</v>
      </c>
      <c r="AY242" s="229" t="s">
        <v>126</v>
      </c>
    </row>
    <row r="243" spans="2:65" s="1" customFormat="1" ht="16.5" customHeight="1">
      <c r="B243" s="34"/>
      <c r="C243" s="183" t="s">
        <v>342</v>
      </c>
      <c r="D243" s="183" t="s">
        <v>129</v>
      </c>
      <c r="E243" s="184" t="s">
        <v>343</v>
      </c>
      <c r="F243" s="185" t="s">
        <v>344</v>
      </c>
      <c r="G243" s="186" t="s">
        <v>132</v>
      </c>
      <c r="H243" s="187">
        <v>0.54200000000000004</v>
      </c>
      <c r="I243" s="188"/>
      <c r="J243" s="189">
        <f>ROUND(I243*H243,2)</f>
        <v>0</v>
      </c>
      <c r="K243" s="185" t="s">
        <v>133</v>
      </c>
      <c r="L243" s="38"/>
      <c r="M243" s="190" t="s">
        <v>1</v>
      </c>
      <c r="N243" s="191" t="s">
        <v>46</v>
      </c>
      <c r="O243" s="60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AR243" s="17" t="s">
        <v>134</v>
      </c>
      <c r="AT243" s="17" t="s">
        <v>129</v>
      </c>
      <c r="AU243" s="17" t="s">
        <v>83</v>
      </c>
      <c r="AY243" s="17" t="s">
        <v>126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17" t="s">
        <v>19</v>
      </c>
      <c r="BK243" s="194">
        <f>ROUND(I243*H243,2)</f>
        <v>0</v>
      </c>
      <c r="BL243" s="17" t="s">
        <v>134</v>
      </c>
      <c r="BM243" s="17" t="s">
        <v>345</v>
      </c>
    </row>
    <row r="244" spans="2:65" s="1" customFormat="1" ht="19.5">
      <c r="B244" s="34"/>
      <c r="C244" s="35"/>
      <c r="D244" s="195" t="s">
        <v>136</v>
      </c>
      <c r="E244" s="35"/>
      <c r="F244" s="196" t="s">
        <v>137</v>
      </c>
      <c r="G244" s="35"/>
      <c r="H244" s="35"/>
      <c r="I244" s="112"/>
      <c r="J244" s="35"/>
      <c r="K244" s="35"/>
      <c r="L244" s="38"/>
      <c r="M244" s="197"/>
      <c r="N244" s="60"/>
      <c r="O244" s="60"/>
      <c r="P244" s="60"/>
      <c r="Q244" s="60"/>
      <c r="R244" s="60"/>
      <c r="S244" s="60"/>
      <c r="T244" s="61"/>
      <c r="AT244" s="17" t="s">
        <v>136</v>
      </c>
      <c r="AU244" s="17" t="s">
        <v>83</v>
      </c>
    </row>
    <row r="245" spans="2:65" s="12" customFormat="1">
      <c r="B245" s="198"/>
      <c r="C245" s="199"/>
      <c r="D245" s="195" t="s">
        <v>138</v>
      </c>
      <c r="E245" s="200" t="s">
        <v>1</v>
      </c>
      <c r="F245" s="201" t="s">
        <v>139</v>
      </c>
      <c r="G245" s="199"/>
      <c r="H245" s="200" t="s">
        <v>1</v>
      </c>
      <c r="I245" s="202"/>
      <c r="J245" s="199"/>
      <c r="K245" s="199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138</v>
      </c>
      <c r="AU245" s="207" t="s">
        <v>83</v>
      </c>
      <c r="AV245" s="12" t="s">
        <v>19</v>
      </c>
      <c r="AW245" s="12" t="s">
        <v>38</v>
      </c>
      <c r="AX245" s="12" t="s">
        <v>75</v>
      </c>
      <c r="AY245" s="207" t="s">
        <v>126</v>
      </c>
    </row>
    <row r="246" spans="2:65" s="13" customFormat="1">
      <c r="B246" s="208"/>
      <c r="C246" s="209"/>
      <c r="D246" s="195" t="s">
        <v>138</v>
      </c>
      <c r="E246" s="210" t="s">
        <v>1</v>
      </c>
      <c r="F246" s="211" t="s">
        <v>346</v>
      </c>
      <c r="G246" s="209"/>
      <c r="H246" s="212">
        <v>5.2999999999999999E-2</v>
      </c>
      <c r="I246" s="213"/>
      <c r="J246" s="209"/>
      <c r="K246" s="209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138</v>
      </c>
      <c r="AU246" s="218" t="s">
        <v>83</v>
      </c>
      <c r="AV246" s="13" t="s">
        <v>83</v>
      </c>
      <c r="AW246" s="13" t="s">
        <v>38</v>
      </c>
      <c r="AX246" s="13" t="s">
        <v>75</v>
      </c>
      <c r="AY246" s="218" t="s">
        <v>126</v>
      </c>
    </row>
    <row r="247" spans="2:65" s="13" customFormat="1">
      <c r="B247" s="208"/>
      <c r="C247" s="209"/>
      <c r="D247" s="195" t="s">
        <v>138</v>
      </c>
      <c r="E247" s="210" t="s">
        <v>1</v>
      </c>
      <c r="F247" s="211" t="s">
        <v>141</v>
      </c>
      <c r="G247" s="209"/>
      <c r="H247" s="212">
        <v>0.16900000000000001</v>
      </c>
      <c r="I247" s="213"/>
      <c r="J247" s="209"/>
      <c r="K247" s="209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138</v>
      </c>
      <c r="AU247" s="218" t="s">
        <v>83</v>
      </c>
      <c r="AV247" s="13" t="s">
        <v>83</v>
      </c>
      <c r="AW247" s="13" t="s">
        <v>38</v>
      </c>
      <c r="AX247" s="13" t="s">
        <v>75</v>
      </c>
      <c r="AY247" s="218" t="s">
        <v>126</v>
      </c>
    </row>
    <row r="248" spans="2:65" s="12" customFormat="1">
      <c r="B248" s="198"/>
      <c r="C248" s="199"/>
      <c r="D248" s="195" t="s">
        <v>138</v>
      </c>
      <c r="E248" s="200" t="s">
        <v>1</v>
      </c>
      <c r="F248" s="201" t="s">
        <v>142</v>
      </c>
      <c r="G248" s="199"/>
      <c r="H248" s="200" t="s">
        <v>1</v>
      </c>
      <c r="I248" s="202"/>
      <c r="J248" s="199"/>
      <c r="K248" s="199"/>
      <c r="L248" s="203"/>
      <c r="M248" s="204"/>
      <c r="N248" s="205"/>
      <c r="O248" s="205"/>
      <c r="P248" s="205"/>
      <c r="Q248" s="205"/>
      <c r="R248" s="205"/>
      <c r="S248" s="205"/>
      <c r="T248" s="206"/>
      <c r="AT248" s="207" t="s">
        <v>138</v>
      </c>
      <c r="AU248" s="207" t="s">
        <v>83</v>
      </c>
      <c r="AV248" s="12" t="s">
        <v>19</v>
      </c>
      <c r="AW248" s="12" t="s">
        <v>38</v>
      </c>
      <c r="AX248" s="12" t="s">
        <v>75</v>
      </c>
      <c r="AY248" s="207" t="s">
        <v>126</v>
      </c>
    </row>
    <row r="249" spans="2:65" s="13" customFormat="1">
      <c r="B249" s="208"/>
      <c r="C249" s="209"/>
      <c r="D249" s="195" t="s">
        <v>138</v>
      </c>
      <c r="E249" s="210" t="s">
        <v>1</v>
      </c>
      <c r="F249" s="211" t="s">
        <v>347</v>
      </c>
      <c r="G249" s="209"/>
      <c r="H249" s="212">
        <v>0.06</v>
      </c>
      <c r="I249" s="213"/>
      <c r="J249" s="209"/>
      <c r="K249" s="209"/>
      <c r="L249" s="214"/>
      <c r="M249" s="215"/>
      <c r="N249" s="216"/>
      <c r="O249" s="216"/>
      <c r="P249" s="216"/>
      <c r="Q249" s="216"/>
      <c r="R249" s="216"/>
      <c r="S249" s="216"/>
      <c r="T249" s="217"/>
      <c r="AT249" s="218" t="s">
        <v>138</v>
      </c>
      <c r="AU249" s="218" t="s">
        <v>83</v>
      </c>
      <c r="AV249" s="13" t="s">
        <v>83</v>
      </c>
      <c r="AW249" s="13" t="s">
        <v>38</v>
      </c>
      <c r="AX249" s="13" t="s">
        <v>75</v>
      </c>
      <c r="AY249" s="218" t="s">
        <v>126</v>
      </c>
    </row>
    <row r="250" spans="2:65" s="13" customFormat="1">
      <c r="B250" s="208"/>
      <c r="C250" s="209"/>
      <c r="D250" s="195" t="s">
        <v>138</v>
      </c>
      <c r="E250" s="210" t="s">
        <v>1</v>
      </c>
      <c r="F250" s="211" t="s">
        <v>144</v>
      </c>
      <c r="G250" s="209"/>
      <c r="H250" s="212">
        <v>0.104</v>
      </c>
      <c r="I250" s="213"/>
      <c r="J250" s="209"/>
      <c r="K250" s="209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138</v>
      </c>
      <c r="AU250" s="218" t="s">
        <v>83</v>
      </c>
      <c r="AV250" s="13" t="s">
        <v>83</v>
      </c>
      <c r="AW250" s="13" t="s">
        <v>38</v>
      </c>
      <c r="AX250" s="13" t="s">
        <v>75</v>
      </c>
      <c r="AY250" s="218" t="s">
        <v>126</v>
      </c>
    </row>
    <row r="251" spans="2:65" s="12" customFormat="1">
      <c r="B251" s="198"/>
      <c r="C251" s="199"/>
      <c r="D251" s="195" t="s">
        <v>138</v>
      </c>
      <c r="E251" s="200" t="s">
        <v>1</v>
      </c>
      <c r="F251" s="201" t="s">
        <v>145</v>
      </c>
      <c r="G251" s="199"/>
      <c r="H251" s="200" t="s">
        <v>1</v>
      </c>
      <c r="I251" s="202"/>
      <c r="J251" s="199"/>
      <c r="K251" s="199"/>
      <c r="L251" s="203"/>
      <c r="M251" s="204"/>
      <c r="N251" s="205"/>
      <c r="O251" s="205"/>
      <c r="P251" s="205"/>
      <c r="Q251" s="205"/>
      <c r="R251" s="205"/>
      <c r="S251" s="205"/>
      <c r="T251" s="206"/>
      <c r="AT251" s="207" t="s">
        <v>138</v>
      </c>
      <c r="AU251" s="207" t="s">
        <v>83</v>
      </c>
      <c r="AV251" s="12" t="s">
        <v>19</v>
      </c>
      <c r="AW251" s="12" t="s">
        <v>38</v>
      </c>
      <c r="AX251" s="12" t="s">
        <v>75</v>
      </c>
      <c r="AY251" s="207" t="s">
        <v>126</v>
      </c>
    </row>
    <row r="252" spans="2:65" s="13" customFormat="1">
      <c r="B252" s="208"/>
      <c r="C252" s="209"/>
      <c r="D252" s="195" t="s">
        <v>138</v>
      </c>
      <c r="E252" s="210" t="s">
        <v>1</v>
      </c>
      <c r="F252" s="211" t="s">
        <v>348</v>
      </c>
      <c r="G252" s="209"/>
      <c r="H252" s="212">
        <v>3.0000000000000001E-3</v>
      </c>
      <c r="I252" s="213"/>
      <c r="J252" s="209"/>
      <c r="K252" s="209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138</v>
      </c>
      <c r="AU252" s="218" t="s">
        <v>83</v>
      </c>
      <c r="AV252" s="13" t="s">
        <v>83</v>
      </c>
      <c r="AW252" s="13" t="s">
        <v>38</v>
      </c>
      <c r="AX252" s="13" t="s">
        <v>75</v>
      </c>
      <c r="AY252" s="218" t="s">
        <v>126</v>
      </c>
    </row>
    <row r="253" spans="2:65" s="12" customFormat="1">
      <c r="B253" s="198"/>
      <c r="C253" s="199"/>
      <c r="D253" s="195" t="s">
        <v>138</v>
      </c>
      <c r="E253" s="200" t="s">
        <v>1</v>
      </c>
      <c r="F253" s="201" t="s">
        <v>147</v>
      </c>
      <c r="G253" s="199"/>
      <c r="H253" s="200" t="s">
        <v>1</v>
      </c>
      <c r="I253" s="202"/>
      <c r="J253" s="199"/>
      <c r="K253" s="199"/>
      <c r="L253" s="203"/>
      <c r="M253" s="204"/>
      <c r="N253" s="205"/>
      <c r="O253" s="205"/>
      <c r="P253" s="205"/>
      <c r="Q253" s="205"/>
      <c r="R253" s="205"/>
      <c r="S253" s="205"/>
      <c r="T253" s="206"/>
      <c r="AT253" s="207" t="s">
        <v>138</v>
      </c>
      <c r="AU253" s="207" t="s">
        <v>83</v>
      </c>
      <c r="AV253" s="12" t="s">
        <v>19</v>
      </c>
      <c r="AW253" s="12" t="s">
        <v>38</v>
      </c>
      <c r="AX253" s="12" t="s">
        <v>75</v>
      </c>
      <c r="AY253" s="207" t="s">
        <v>126</v>
      </c>
    </row>
    <row r="254" spans="2:65" s="13" customFormat="1">
      <c r="B254" s="208"/>
      <c r="C254" s="209"/>
      <c r="D254" s="195" t="s">
        <v>138</v>
      </c>
      <c r="E254" s="210" t="s">
        <v>1</v>
      </c>
      <c r="F254" s="211" t="s">
        <v>349</v>
      </c>
      <c r="G254" s="209"/>
      <c r="H254" s="212">
        <v>3.4000000000000002E-2</v>
      </c>
      <c r="I254" s="213"/>
      <c r="J254" s="209"/>
      <c r="K254" s="209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138</v>
      </c>
      <c r="AU254" s="218" t="s">
        <v>83</v>
      </c>
      <c r="AV254" s="13" t="s">
        <v>83</v>
      </c>
      <c r="AW254" s="13" t="s">
        <v>38</v>
      </c>
      <c r="AX254" s="13" t="s">
        <v>75</v>
      </c>
      <c r="AY254" s="218" t="s">
        <v>126</v>
      </c>
    </row>
    <row r="255" spans="2:65" s="13" customFormat="1">
      <c r="B255" s="208"/>
      <c r="C255" s="209"/>
      <c r="D255" s="195" t="s">
        <v>138</v>
      </c>
      <c r="E255" s="210" t="s">
        <v>1</v>
      </c>
      <c r="F255" s="211" t="s">
        <v>149</v>
      </c>
      <c r="G255" s="209"/>
      <c r="H255" s="212">
        <v>6.5000000000000002E-2</v>
      </c>
      <c r="I255" s="213"/>
      <c r="J255" s="209"/>
      <c r="K255" s="209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138</v>
      </c>
      <c r="AU255" s="218" t="s">
        <v>83</v>
      </c>
      <c r="AV255" s="13" t="s">
        <v>83</v>
      </c>
      <c r="AW255" s="13" t="s">
        <v>38</v>
      </c>
      <c r="AX255" s="13" t="s">
        <v>75</v>
      </c>
      <c r="AY255" s="218" t="s">
        <v>126</v>
      </c>
    </row>
    <row r="256" spans="2:65" s="12" customFormat="1">
      <c r="B256" s="198"/>
      <c r="C256" s="199"/>
      <c r="D256" s="195" t="s">
        <v>138</v>
      </c>
      <c r="E256" s="200" t="s">
        <v>1</v>
      </c>
      <c r="F256" s="201" t="s">
        <v>150</v>
      </c>
      <c r="G256" s="199"/>
      <c r="H256" s="200" t="s">
        <v>1</v>
      </c>
      <c r="I256" s="202"/>
      <c r="J256" s="199"/>
      <c r="K256" s="199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138</v>
      </c>
      <c r="AU256" s="207" t="s">
        <v>83</v>
      </c>
      <c r="AV256" s="12" t="s">
        <v>19</v>
      </c>
      <c r="AW256" s="12" t="s">
        <v>38</v>
      </c>
      <c r="AX256" s="12" t="s">
        <v>75</v>
      </c>
      <c r="AY256" s="207" t="s">
        <v>126</v>
      </c>
    </row>
    <row r="257" spans="2:65" s="13" customFormat="1">
      <c r="B257" s="208"/>
      <c r="C257" s="209"/>
      <c r="D257" s="195" t="s">
        <v>138</v>
      </c>
      <c r="E257" s="210" t="s">
        <v>1</v>
      </c>
      <c r="F257" s="211" t="s">
        <v>151</v>
      </c>
      <c r="G257" s="209"/>
      <c r="H257" s="212">
        <v>5.3999999999999999E-2</v>
      </c>
      <c r="I257" s="213"/>
      <c r="J257" s="209"/>
      <c r="K257" s="209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138</v>
      </c>
      <c r="AU257" s="218" t="s">
        <v>83</v>
      </c>
      <c r="AV257" s="13" t="s">
        <v>83</v>
      </c>
      <c r="AW257" s="13" t="s">
        <v>38</v>
      </c>
      <c r="AX257" s="13" t="s">
        <v>75</v>
      </c>
      <c r="AY257" s="218" t="s">
        <v>126</v>
      </c>
    </row>
    <row r="258" spans="2:65" s="14" customFormat="1">
      <c r="B258" s="219"/>
      <c r="C258" s="220"/>
      <c r="D258" s="195" t="s">
        <v>138</v>
      </c>
      <c r="E258" s="221" t="s">
        <v>1</v>
      </c>
      <c r="F258" s="222" t="s">
        <v>152</v>
      </c>
      <c r="G258" s="220"/>
      <c r="H258" s="223">
        <v>0.54200000000000004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138</v>
      </c>
      <c r="AU258" s="229" t="s">
        <v>83</v>
      </c>
      <c r="AV258" s="14" t="s">
        <v>134</v>
      </c>
      <c r="AW258" s="14" t="s">
        <v>38</v>
      </c>
      <c r="AX258" s="14" t="s">
        <v>19</v>
      </c>
      <c r="AY258" s="229" t="s">
        <v>126</v>
      </c>
    </row>
    <row r="259" spans="2:65" s="1" customFormat="1" ht="16.5" customHeight="1">
      <c r="B259" s="34"/>
      <c r="C259" s="183" t="s">
        <v>350</v>
      </c>
      <c r="D259" s="183" t="s">
        <v>129</v>
      </c>
      <c r="E259" s="184" t="s">
        <v>351</v>
      </c>
      <c r="F259" s="185" t="s">
        <v>352</v>
      </c>
      <c r="G259" s="186" t="s">
        <v>155</v>
      </c>
      <c r="H259" s="187">
        <v>259.18</v>
      </c>
      <c r="I259" s="188"/>
      <c r="J259" s="189">
        <f>ROUND(I259*H259,2)</f>
        <v>0</v>
      </c>
      <c r="K259" s="185" t="s">
        <v>133</v>
      </c>
      <c r="L259" s="38"/>
      <c r="M259" s="190" t="s">
        <v>1</v>
      </c>
      <c r="N259" s="191" t="s">
        <v>46</v>
      </c>
      <c r="O259" s="60"/>
      <c r="P259" s="192">
        <f>O259*H259</f>
        <v>0</v>
      </c>
      <c r="Q259" s="192">
        <v>0</v>
      </c>
      <c r="R259" s="192">
        <f>Q259*H259</f>
        <v>0</v>
      </c>
      <c r="S259" s="192">
        <v>0</v>
      </c>
      <c r="T259" s="193">
        <f>S259*H259</f>
        <v>0</v>
      </c>
      <c r="AR259" s="17" t="s">
        <v>134</v>
      </c>
      <c r="AT259" s="17" t="s">
        <v>129</v>
      </c>
      <c r="AU259" s="17" t="s">
        <v>83</v>
      </c>
      <c r="AY259" s="17" t="s">
        <v>126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17" t="s">
        <v>19</v>
      </c>
      <c r="BK259" s="194">
        <f>ROUND(I259*H259,2)</f>
        <v>0</v>
      </c>
      <c r="BL259" s="17" t="s">
        <v>134</v>
      </c>
      <c r="BM259" s="17" t="s">
        <v>353</v>
      </c>
    </row>
    <row r="260" spans="2:65" s="1" customFormat="1" ht="19.5">
      <c r="B260" s="34"/>
      <c r="C260" s="35"/>
      <c r="D260" s="195" t="s">
        <v>136</v>
      </c>
      <c r="E260" s="35"/>
      <c r="F260" s="196" t="s">
        <v>354</v>
      </c>
      <c r="G260" s="35"/>
      <c r="H260" s="35"/>
      <c r="I260" s="112"/>
      <c r="J260" s="35"/>
      <c r="K260" s="35"/>
      <c r="L260" s="38"/>
      <c r="M260" s="197"/>
      <c r="N260" s="60"/>
      <c r="O260" s="60"/>
      <c r="P260" s="60"/>
      <c r="Q260" s="60"/>
      <c r="R260" s="60"/>
      <c r="S260" s="60"/>
      <c r="T260" s="61"/>
      <c r="AT260" s="17" t="s">
        <v>136</v>
      </c>
      <c r="AU260" s="17" t="s">
        <v>83</v>
      </c>
    </row>
    <row r="261" spans="2:65" s="13" customFormat="1">
      <c r="B261" s="208"/>
      <c r="C261" s="209"/>
      <c r="D261" s="195" t="s">
        <v>138</v>
      </c>
      <c r="E261" s="210" t="s">
        <v>1</v>
      </c>
      <c r="F261" s="211" t="s">
        <v>159</v>
      </c>
      <c r="G261" s="209"/>
      <c r="H261" s="212">
        <v>106.2</v>
      </c>
      <c r="I261" s="213"/>
      <c r="J261" s="209"/>
      <c r="K261" s="209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138</v>
      </c>
      <c r="AU261" s="218" t="s">
        <v>83</v>
      </c>
      <c r="AV261" s="13" t="s">
        <v>83</v>
      </c>
      <c r="AW261" s="13" t="s">
        <v>38</v>
      </c>
      <c r="AX261" s="13" t="s">
        <v>75</v>
      </c>
      <c r="AY261" s="218" t="s">
        <v>126</v>
      </c>
    </row>
    <row r="262" spans="2:65" s="13" customFormat="1">
      <c r="B262" s="208"/>
      <c r="C262" s="209"/>
      <c r="D262" s="195" t="s">
        <v>138</v>
      </c>
      <c r="E262" s="210" t="s">
        <v>1</v>
      </c>
      <c r="F262" s="211" t="s">
        <v>160</v>
      </c>
      <c r="G262" s="209"/>
      <c r="H262" s="212">
        <v>60.64</v>
      </c>
      <c r="I262" s="213"/>
      <c r="J262" s="209"/>
      <c r="K262" s="209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138</v>
      </c>
      <c r="AU262" s="218" t="s">
        <v>83</v>
      </c>
      <c r="AV262" s="13" t="s">
        <v>83</v>
      </c>
      <c r="AW262" s="13" t="s">
        <v>38</v>
      </c>
      <c r="AX262" s="13" t="s">
        <v>75</v>
      </c>
      <c r="AY262" s="218" t="s">
        <v>126</v>
      </c>
    </row>
    <row r="263" spans="2:65" s="13" customFormat="1">
      <c r="B263" s="208"/>
      <c r="C263" s="209"/>
      <c r="D263" s="195" t="s">
        <v>138</v>
      </c>
      <c r="E263" s="210" t="s">
        <v>1</v>
      </c>
      <c r="F263" s="211" t="s">
        <v>161</v>
      </c>
      <c r="G263" s="209"/>
      <c r="H263" s="212">
        <v>92.34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138</v>
      </c>
      <c r="AU263" s="218" t="s">
        <v>83</v>
      </c>
      <c r="AV263" s="13" t="s">
        <v>83</v>
      </c>
      <c r="AW263" s="13" t="s">
        <v>38</v>
      </c>
      <c r="AX263" s="13" t="s">
        <v>75</v>
      </c>
      <c r="AY263" s="218" t="s">
        <v>126</v>
      </c>
    </row>
    <row r="264" spans="2:65" s="14" customFormat="1">
      <c r="B264" s="219"/>
      <c r="C264" s="220"/>
      <c r="D264" s="195" t="s">
        <v>138</v>
      </c>
      <c r="E264" s="221" t="s">
        <v>1</v>
      </c>
      <c r="F264" s="222" t="s">
        <v>152</v>
      </c>
      <c r="G264" s="220"/>
      <c r="H264" s="223">
        <v>259.18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138</v>
      </c>
      <c r="AU264" s="229" t="s">
        <v>83</v>
      </c>
      <c r="AV264" s="14" t="s">
        <v>134</v>
      </c>
      <c r="AW264" s="14" t="s">
        <v>38</v>
      </c>
      <c r="AX264" s="14" t="s">
        <v>19</v>
      </c>
      <c r="AY264" s="229" t="s">
        <v>126</v>
      </c>
    </row>
    <row r="265" spans="2:65" s="1" customFormat="1" ht="16.5" customHeight="1">
      <c r="B265" s="34"/>
      <c r="C265" s="183" t="s">
        <v>355</v>
      </c>
      <c r="D265" s="183" t="s">
        <v>129</v>
      </c>
      <c r="E265" s="184" t="s">
        <v>356</v>
      </c>
      <c r="F265" s="185" t="s">
        <v>357</v>
      </c>
      <c r="G265" s="186" t="s">
        <v>155</v>
      </c>
      <c r="H265" s="187">
        <v>96.4</v>
      </c>
      <c r="I265" s="188"/>
      <c r="J265" s="189">
        <f>ROUND(I265*H265,2)</f>
        <v>0</v>
      </c>
      <c r="K265" s="185" t="s">
        <v>133</v>
      </c>
      <c r="L265" s="38"/>
      <c r="M265" s="190" t="s">
        <v>1</v>
      </c>
      <c r="N265" s="191" t="s">
        <v>46</v>
      </c>
      <c r="O265" s="60"/>
      <c r="P265" s="192">
        <f>O265*H265</f>
        <v>0</v>
      </c>
      <c r="Q265" s="192">
        <v>0</v>
      </c>
      <c r="R265" s="192">
        <f>Q265*H265</f>
        <v>0</v>
      </c>
      <c r="S265" s="192">
        <v>0</v>
      </c>
      <c r="T265" s="193">
        <f>S265*H265</f>
        <v>0</v>
      </c>
      <c r="AR265" s="17" t="s">
        <v>134</v>
      </c>
      <c r="AT265" s="17" t="s">
        <v>129</v>
      </c>
      <c r="AU265" s="17" t="s">
        <v>83</v>
      </c>
      <c r="AY265" s="17" t="s">
        <v>126</v>
      </c>
      <c r="BE265" s="194">
        <f>IF(N265="základní",J265,0)</f>
        <v>0</v>
      </c>
      <c r="BF265" s="194">
        <f>IF(N265="snížená",J265,0)</f>
        <v>0</v>
      </c>
      <c r="BG265" s="194">
        <f>IF(N265="zákl. přenesená",J265,0)</f>
        <v>0</v>
      </c>
      <c r="BH265" s="194">
        <f>IF(N265="sníž. přenesená",J265,0)</f>
        <v>0</v>
      </c>
      <c r="BI265" s="194">
        <f>IF(N265="nulová",J265,0)</f>
        <v>0</v>
      </c>
      <c r="BJ265" s="17" t="s">
        <v>19</v>
      </c>
      <c r="BK265" s="194">
        <f>ROUND(I265*H265,2)</f>
        <v>0</v>
      </c>
      <c r="BL265" s="17" t="s">
        <v>134</v>
      </c>
      <c r="BM265" s="17" t="s">
        <v>358</v>
      </c>
    </row>
    <row r="266" spans="2:65" s="1" customFormat="1" ht="19.5">
      <c r="B266" s="34"/>
      <c r="C266" s="35"/>
      <c r="D266" s="195" t="s">
        <v>136</v>
      </c>
      <c r="E266" s="35"/>
      <c r="F266" s="196" t="s">
        <v>354</v>
      </c>
      <c r="G266" s="35"/>
      <c r="H266" s="35"/>
      <c r="I266" s="112"/>
      <c r="J266" s="35"/>
      <c r="K266" s="35"/>
      <c r="L266" s="38"/>
      <c r="M266" s="197"/>
      <c r="N266" s="60"/>
      <c r="O266" s="60"/>
      <c r="P266" s="60"/>
      <c r="Q266" s="60"/>
      <c r="R266" s="60"/>
      <c r="S266" s="60"/>
      <c r="T266" s="61"/>
      <c r="AT266" s="17" t="s">
        <v>136</v>
      </c>
      <c r="AU266" s="17" t="s">
        <v>83</v>
      </c>
    </row>
    <row r="267" spans="2:65" s="13" customFormat="1">
      <c r="B267" s="208"/>
      <c r="C267" s="209"/>
      <c r="D267" s="195" t="s">
        <v>138</v>
      </c>
      <c r="E267" s="210" t="s">
        <v>1</v>
      </c>
      <c r="F267" s="211" t="s">
        <v>158</v>
      </c>
      <c r="G267" s="209"/>
      <c r="H267" s="212">
        <v>96.4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138</v>
      </c>
      <c r="AU267" s="218" t="s">
        <v>83</v>
      </c>
      <c r="AV267" s="13" t="s">
        <v>83</v>
      </c>
      <c r="AW267" s="13" t="s">
        <v>38</v>
      </c>
      <c r="AX267" s="13" t="s">
        <v>19</v>
      </c>
      <c r="AY267" s="218" t="s">
        <v>126</v>
      </c>
    </row>
    <row r="268" spans="2:65" s="1" customFormat="1" ht="16.5" customHeight="1">
      <c r="B268" s="34"/>
      <c r="C268" s="183" t="s">
        <v>359</v>
      </c>
      <c r="D268" s="183" t="s">
        <v>129</v>
      </c>
      <c r="E268" s="184" t="s">
        <v>360</v>
      </c>
      <c r="F268" s="185" t="s">
        <v>361</v>
      </c>
      <c r="G268" s="186" t="s">
        <v>155</v>
      </c>
      <c r="H268" s="187">
        <v>518.36</v>
      </c>
      <c r="I268" s="188"/>
      <c r="J268" s="189">
        <f>ROUND(I268*H268,2)</f>
        <v>0</v>
      </c>
      <c r="K268" s="185" t="s">
        <v>133</v>
      </c>
      <c r="L268" s="38"/>
      <c r="M268" s="190" t="s">
        <v>1</v>
      </c>
      <c r="N268" s="191" t="s">
        <v>46</v>
      </c>
      <c r="O268" s="60"/>
      <c r="P268" s="192">
        <f>O268*H268</f>
        <v>0</v>
      </c>
      <c r="Q268" s="192">
        <v>0</v>
      </c>
      <c r="R268" s="192">
        <f>Q268*H268</f>
        <v>0</v>
      </c>
      <c r="S268" s="192">
        <v>0</v>
      </c>
      <c r="T268" s="193">
        <f>S268*H268</f>
        <v>0</v>
      </c>
      <c r="AR268" s="17" t="s">
        <v>134</v>
      </c>
      <c r="AT268" s="17" t="s">
        <v>129</v>
      </c>
      <c r="AU268" s="17" t="s">
        <v>83</v>
      </c>
      <c r="AY268" s="17" t="s">
        <v>126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17" t="s">
        <v>19</v>
      </c>
      <c r="BK268" s="194">
        <f>ROUND(I268*H268,2)</f>
        <v>0</v>
      </c>
      <c r="BL268" s="17" t="s">
        <v>134</v>
      </c>
      <c r="BM268" s="17" t="s">
        <v>362</v>
      </c>
    </row>
    <row r="269" spans="2:65" s="1" customFormat="1" ht="19.5">
      <c r="B269" s="34"/>
      <c r="C269" s="35"/>
      <c r="D269" s="195" t="s">
        <v>136</v>
      </c>
      <c r="E269" s="35"/>
      <c r="F269" s="196" t="s">
        <v>354</v>
      </c>
      <c r="G269" s="35"/>
      <c r="H269" s="35"/>
      <c r="I269" s="112"/>
      <c r="J269" s="35"/>
      <c r="K269" s="35"/>
      <c r="L269" s="38"/>
      <c r="M269" s="197"/>
      <c r="N269" s="60"/>
      <c r="O269" s="60"/>
      <c r="P269" s="60"/>
      <c r="Q269" s="60"/>
      <c r="R269" s="60"/>
      <c r="S269" s="60"/>
      <c r="T269" s="61"/>
      <c r="AT269" s="17" t="s">
        <v>136</v>
      </c>
      <c r="AU269" s="17" t="s">
        <v>83</v>
      </c>
    </row>
    <row r="270" spans="2:65" s="13" customFormat="1">
      <c r="B270" s="208"/>
      <c r="C270" s="209"/>
      <c r="D270" s="195" t="s">
        <v>138</v>
      </c>
      <c r="E270" s="210" t="s">
        <v>1</v>
      </c>
      <c r="F270" s="211" t="s">
        <v>363</v>
      </c>
      <c r="G270" s="209"/>
      <c r="H270" s="212">
        <v>212.4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138</v>
      </c>
      <c r="AU270" s="218" t="s">
        <v>83</v>
      </c>
      <c r="AV270" s="13" t="s">
        <v>83</v>
      </c>
      <c r="AW270" s="13" t="s">
        <v>38</v>
      </c>
      <c r="AX270" s="13" t="s">
        <v>75</v>
      </c>
      <c r="AY270" s="218" t="s">
        <v>126</v>
      </c>
    </row>
    <row r="271" spans="2:65" s="13" customFormat="1">
      <c r="B271" s="208"/>
      <c r="C271" s="209"/>
      <c r="D271" s="195" t="s">
        <v>138</v>
      </c>
      <c r="E271" s="210" t="s">
        <v>1</v>
      </c>
      <c r="F271" s="211" t="s">
        <v>364</v>
      </c>
      <c r="G271" s="209"/>
      <c r="H271" s="212">
        <v>121.28</v>
      </c>
      <c r="I271" s="213"/>
      <c r="J271" s="209"/>
      <c r="K271" s="209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138</v>
      </c>
      <c r="AU271" s="218" t="s">
        <v>83</v>
      </c>
      <c r="AV271" s="13" t="s">
        <v>83</v>
      </c>
      <c r="AW271" s="13" t="s">
        <v>38</v>
      </c>
      <c r="AX271" s="13" t="s">
        <v>75</v>
      </c>
      <c r="AY271" s="218" t="s">
        <v>126</v>
      </c>
    </row>
    <row r="272" spans="2:65" s="13" customFormat="1">
      <c r="B272" s="208"/>
      <c r="C272" s="209"/>
      <c r="D272" s="195" t="s">
        <v>138</v>
      </c>
      <c r="E272" s="210" t="s">
        <v>1</v>
      </c>
      <c r="F272" s="211" t="s">
        <v>365</v>
      </c>
      <c r="G272" s="209"/>
      <c r="H272" s="212">
        <v>184.68</v>
      </c>
      <c r="I272" s="213"/>
      <c r="J272" s="209"/>
      <c r="K272" s="209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138</v>
      </c>
      <c r="AU272" s="218" t="s">
        <v>83</v>
      </c>
      <c r="AV272" s="13" t="s">
        <v>83</v>
      </c>
      <c r="AW272" s="13" t="s">
        <v>38</v>
      </c>
      <c r="AX272" s="13" t="s">
        <v>75</v>
      </c>
      <c r="AY272" s="218" t="s">
        <v>126</v>
      </c>
    </row>
    <row r="273" spans="2:65" s="14" customFormat="1">
      <c r="B273" s="219"/>
      <c r="C273" s="220"/>
      <c r="D273" s="195" t="s">
        <v>138</v>
      </c>
      <c r="E273" s="221" t="s">
        <v>1</v>
      </c>
      <c r="F273" s="222" t="s">
        <v>152</v>
      </c>
      <c r="G273" s="220"/>
      <c r="H273" s="223">
        <v>518.36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138</v>
      </c>
      <c r="AU273" s="229" t="s">
        <v>83</v>
      </c>
      <c r="AV273" s="14" t="s">
        <v>134</v>
      </c>
      <c r="AW273" s="14" t="s">
        <v>38</v>
      </c>
      <c r="AX273" s="14" t="s">
        <v>19</v>
      </c>
      <c r="AY273" s="229" t="s">
        <v>126</v>
      </c>
    </row>
    <row r="274" spans="2:65" s="1" customFormat="1" ht="16.5" customHeight="1">
      <c r="B274" s="34"/>
      <c r="C274" s="183" t="s">
        <v>366</v>
      </c>
      <c r="D274" s="183" t="s">
        <v>129</v>
      </c>
      <c r="E274" s="184" t="s">
        <v>367</v>
      </c>
      <c r="F274" s="185" t="s">
        <v>368</v>
      </c>
      <c r="G274" s="186" t="s">
        <v>369</v>
      </c>
      <c r="H274" s="187">
        <v>80</v>
      </c>
      <c r="I274" s="188"/>
      <c r="J274" s="189">
        <f>ROUND(I274*H274,2)</f>
        <v>0</v>
      </c>
      <c r="K274" s="185" t="s">
        <v>133</v>
      </c>
      <c r="L274" s="38"/>
      <c r="M274" s="190" t="s">
        <v>1</v>
      </c>
      <c r="N274" s="191" t="s">
        <v>46</v>
      </c>
      <c r="O274" s="60"/>
      <c r="P274" s="192">
        <f>O274*H274</f>
        <v>0</v>
      </c>
      <c r="Q274" s="192">
        <v>0</v>
      </c>
      <c r="R274" s="192">
        <f>Q274*H274</f>
        <v>0</v>
      </c>
      <c r="S274" s="192">
        <v>0</v>
      </c>
      <c r="T274" s="193">
        <f>S274*H274</f>
        <v>0</v>
      </c>
      <c r="AR274" s="17" t="s">
        <v>134</v>
      </c>
      <c r="AT274" s="17" t="s">
        <v>129</v>
      </c>
      <c r="AU274" s="17" t="s">
        <v>83</v>
      </c>
      <c r="AY274" s="17" t="s">
        <v>126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7" t="s">
        <v>19</v>
      </c>
      <c r="BK274" s="194">
        <f>ROUND(I274*H274,2)</f>
        <v>0</v>
      </c>
      <c r="BL274" s="17" t="s">
        <v>134</v>
      </c>
      <c r="BM274" s="17" t="s">
        <v>370</v>
      </c>
    </row>
    <row r="275" spans="2:65" s="13" customFormat="1">
      <c r="B275" s="208"/>
      <c r="C275" s="209"/>
      <c r="D275" s="195" t="s">
        <v>138</v>
      </c>
      <c r="E275" s="210" t="s">
        <v>1</v>
      </c>
      <c r="F275" s="211" t="s">
        <v>371</v>
      </c>
      <c r="G275" s="209"/>
      <c r="H275" s="212">
        <v>12</v>
      </c>
      <c r="I275" s="213"/>
      <c r="J275" s="209"/>
      <c r="K275" s="209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138</v>
      </c>
      <c r="AU275" s="218" t="s">
        <v>83</v>
      </c>
      <c r="AV275" s="13" t="s">
        <v>83</v>
      </c>
      <c r="AW275" s="13" t="s">
        <v>38</v>
      </c>
      <c r="AX275" s="13" t="s">
        <v>75</v>
      </c>
      <c r="AY275" s="218" t="s">
        <v>126</v>
      </c>
    </row>
    <row r="276" spans="2:65" s="13" customFormat="1">
      <c r="B276" s="208"/>
      <c r="C276" s="209"/>
      <c r="D276" s="195" t="s">
        <v>138</v>
      </c>
      <c r="E276" s="210" t="s">
        <v>1</v>
      </c>
      <c r="F276" s="211" t="s">
        <v>372</v>
      </c>
      <c r="G276" s="209"/>
      <c r="H276" s="212">
        <v>16</v>
      </c>
      <c r="I276" s="213"/>
      <c r="J276" s="209"/>
      <c r="K276" s="209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138</v>
      </c>
      <c r="AU276" s="218" t="s">
        <v>83</v>
      </c>
      <c r="AV276" s="13" t="s">
        <v>83</v>
      </c>
      <c r="AW276" s="13" t="s">
        <v>38</v>
      </c>
      <c r="AX276" s="13" t="s">
        <v>75</v>
      </c>
      <c r="AY276" s="218" t="s">
        <v>126</v>
      </c>
    </row>
    <row r="277" spans="2:65" s="13" customFormat="1">
      <c r="B277" s="208"/>
      <c r="C277" s="209"/>
      <c r="D277" s="195" t="s">
        <v>138</v>
      </c>
      <c r="E277" s="210" t="s">
        <v>1</v>
      </c>
      <c r="F277" s="211" t="s">
        <v>373</v>
      </c>
      <c r="G277" s="209"/>
      <c r="H277" s="212">
        <v>32</v>
      </c>
      <c r="I277" s="213"/>
      <c r="J277" s="209"/>
      <c r="K277" s="209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138</v>
      </c>
      <c r="AU277" s="218" t="s">
        <v>83</v>
      </c>
      <c r="AV277" s="13" t="s">
        <v>83</v>
      </c>
      <c r="AW277" s="13" t="s">
        <v>38</v>
      </c>
      <c r="AX277" s="13" t="s">
        <v>75</v>
      </c>
      <c r="AY277" s="218" t="s">
        <v>126</v>
      </c>
    </row>
    <row r="278" spans="2:65" s="13" customFormat="1">
      <c r="B278" s="208"/>
      <c r="C278" s="209"/>
      <c r="D278" s="195" t="s">
        <v>138</v>
      </c>
      <c r="E278" s="210" t="s">
        <v>1</v>
      </c>
      <c r="F278" s="211" t="s">
        <v>374</v>
      </c>
      <c r="G278" s="209"/>
      <c r="H278" s="212">
        <v>10</v>
      </c>
      <c r="I278" s="213"/>
      <c r="J278" s="209"/>
      <c r="K278" s="209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138</v>
      </c>
      <c r="AU278" s="218" t="s">
        <v>83</v>
      </c>
      <c r="AV278" s="13" t="s">
        <v>83</v>
      </c>
      <c r="AW278" s="13" t="s">
        <v>38</v>
      </c>
      <c r="AX278" s="13" t="s">
        <v>75</v>
      </c>
      <c r="AY278" s="218" t="s">
        <v>126</v>
      </c>
    </row>
    <row r="279" spans="2:65" s="13" customFormat="1">
      <c r="B279" s="208"/>
      <c r="C279" s="209"/>
      <c r="D279" s="195" t="s">
        <v>138</v>
      </c>
      <c r="E279" s="210" t="s">
        <v>1</v>
      </c>
      <c r="F279" s="211" t="s">
        <v>375</v>
      </c>
      <c r="G279" s="209"/>
      <c r="H279" s="212">
        <v>10</v>
      </c>
      <c r="I279" s="213"/>
      <c r="J279" s="209"/>
      <c r="K279" s="209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138</v>
      </c>
      <c r="AU279" s="218" t="s">
        <v>83</v>
      </c>
      <c r="AV279" s="13" t="s">
        <v>83</v>
      </c>
      <c r="AW279" s="13" t="s">
        <v>38</v>
      </c>
      <c r="AX279" s="13" t="s">
        <v>75</v>
      </c>
      <c r="AY279" s="218" t="s">
        <v>126</v>
      </c>
    </row>
    <row r="280" spans="2:65" s="14" customFormat="1">
      <c r="B280" s="219"/>
      <c r="C280" s="220"/>
      <c r="D280" s="195" t="s">
        <v>138</v>
      </c>
      <c r="E280" s="221" t="s">
        <v>1</v>
      </c>
      <c r="F280" s="222" t="s">
        <v>152</v>
      </c>
      <c r="G280" s="220"/>
      <c r="H280" s="223">
        <v>80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138</v>
      </c>
      <c r="AU280" s="229" t="s">
        <v>83</v>
      </c>
      <c r="AV280" s="14" t="s">
        <v>134</v>
      </c>
      <c r="AW280" s="14" t="s">
        <v>38</v>
      </c>
      <c r="AX280" s="14" t="s">
        <v>19</v>
      </c>
      <c r="AY280" s="229" t="s">
        <v>126</v>
      </c>
    </row>
    <row r="281" spans="2:65" s="1" customFormat="1" ht="16.5" customHeight="1">
      <c r="B281" s="34"/>
      <c r="C281" s="183" t="s">
        <v>376</v>
      </c>
      <c r="D281" s="183" t="s">
        <v>129</v>
      </c>
      <c r="E281" s="184" t="s">
        <v>377</v>
      </c>
      <c r="F281" s="185" t="s">
        <v>378</v>
      </c>
      <c r="G281" s="186" t="s">
        <v>369</v>
      </c>
      <c r="H281" s="187">
        <v>24</v>
      </c>
      <c r="I281" s="188"/>
      <c r="J281" s="189">
        <f>ROUND(I281*H281,2)</f>
        <v>0</v>
      </c>
      <c r="K281" s="185" t="s">
        <v>133</v>
      </c>
      <c r="L281" s="38"/>
      <c r="M281" s="190" t="s">
        <v>1</v>
      </c>
      <c r="N281" s="191" t="s">
        <v>46</v>
      </c>
      <c r="O281" s="60"/>
      <c r="P281" s="192">
        <f>O281*H281</f>
        <v>0</v>
      </c>
      <c r="Q281" s="192">
        <v>0</v>
      </c>
      <c r="R281" s="192">
        <f>Q281*H281</f>
        <v>0</v>
      </c>
      <c r="S281" s="192">
        <v>0</v>
      </c>
      <c r="T281" s="193">
        <f>S281*H281</f>
        <v>0</v>
      </c>
      <c r="AR281" s="17" t="s">
        <v>134</v>
      </c>
      <c r="AT281" s="17" t="s">
        <v>129</v>
      </c>
      <c r="AU281" s="17" t="s">
        <v>83</v>
      </c>
      <c r="AY281" s="17" t="s">
        <v>126</v>
      </c>
      <c r="BE281" s="194">
        <f>IF(N281="základní",J281,0)</f>
        <v>0</v>
      </c>
      <c r="BF281" s="194">
        <f>IF(N281="snížená",J281,0)</f>
        <v>0</v>
      </c>
      <c r="BG281" s="194">
        <f>IF(N281="zákl. přenesená",J281,0)</f>
        <v>0</v>
      </c>
      <c r="BH281" s="194">
        <f>IF(N281="sníž. přenesená",J281,0)</f>
        <v>0</v>
      </c>
      <c r="BI281" s="194">
        <f>IF(N281="nulová",J281,0)</f>
        <v>0</v>
      </c>
      <c r="BJ281" s="17" t="s">
        <v>19</v>
      </c>
      <c r="BK281" s="194">
        <f>ROUND(I281*H281,2)</f>
        <v>0</v>
      </c>
      <c r="BL281" s="17" t="s">
        <v>134</v>
      </c>
      <c r="BM281" s="17" t="s">
        <v>379</v>
      </c>
    </row>
    <row r="282" spans="2:65" s="13" customFormat="1">
      <c r="B282" s="208"/>
      <c r="C282" s="209"/>
      <c r="D282" s="195" t="s">
        <v>138</v>
      </c>
      <c r="E282" s="210" t="s">
        <v>1</v>
      </c>
      <c r="F282" s="211" t="s">
        <v>380</v>
      </c>
      <c r="G282" s="209"/>
      <c r="H282" s="212">
        <v>24</v>
      </c>
      <c r="I282" s="213"/>
      <c r="J282" s="209"/>
      <c r="K282" s="209"/>
      <c r="L282" s="214"/>
      <c r="M282" s="215"/>
      <c r="N282" s="216"/>
      <c r="O282" s="216"/>
      <c r="P282" s="216"/>
      <c r="Q282" s="216"/>
      <c r="R282" s="216"/>
      <c r="S282" s="216"/>
      <c r="T282" s="217"/>
      <c r="AT282" s="218" t="s">
        <v>138</v>
      </c>
      <c r="AU282" s="218" t="s">
        <v>83</v>
      </c>
      <c r="AV282" s="13" t="s">
        <v>83</v>
      </c>
      <c r="AW282" s="13" t="s">
        <v>38</v>
      </c>
      <c r="AX282" s="13" t="s">
        <v>19</v>
      </c>
      <c r="AY282" s="218" t="s">
        <v>126</v>
      </c>
    </row>
    <row r="283" spans="2:65" s="1" customFormat="1" ht="16.5" customHeight="1">
      <c r="B283" s="34"/>
      <c r="C283" s="183" t="s">
        <v>381</v>
      </c>
      <c r="D283" s="183" t="s">
        <v>129</v>
      </c>
      <c r="E283" s="184" t="s">
        <v>382</v>
      </c>
      <c r="F283" s="185" t="s">
        <v>383</v>
      </c>
      <c r="G283" s="186" t="s">
        <v>369</v>
      </c>
      <c r="H283" s="187">
        <v>4</v>
      </c>
      <c r="I283" s="188"/>
      <c r="J283" s="189">
        <f>ROUND(I283*H283,2)</f>
        <v>0</v>
      </c>
      <c r="K283" s="185" t="s">
        <v>133</v>
      </c>
      <c r="L283" s="38"/>
      <c r="M283" s="190" t="s">
        <v>1</v>
      </c>
      <c r="N283" s="191" t="s">
        <v>46</v>
      </c>
      <c r="O283" s="60"/>
      <c r="P283" s="192">
        <f>O283*H283</f>
        <v>0</v>
      </c>
      <c r="Q283" s="192">
        <v>0</v>
      </c>
      <c r="R283" s="192">
        <f>Q283*H283</f>
        <v>0</v>
      </c>
      <c r="S283" s="192">
        <v>0</v>
      </c>
      <c r="T283" s="193">
        <f>S283*H283</f>
        <v>0</v>
      </c>
      <c r="AR283" s="17" t="s">
        <v>134</v>
      </c>
      <c r="AT283" s="17" t="s">
        <v>129</v>
      </c>
      <c r="AU283" s="17" t="s">
        <v>83</v>
      </c>
      <c r="AY283" s="17" t="s">
        <v>126</v>
      </c>
      <c r="BE283" s="194">
        <f>IF(N283="základní",J283,0)</f>
        <v>0</v>
      </c>
      <c r="BF283" s="194">
        <f>IF(N283="snížená",J283,0)</f>
        <v>0</v>
      </c>
      <c r="BG283" s="194">
        <f>IF(N283="zákl. přenesená",J283,0)</f>
        <v>0</v>
      </c>
      <c r="BH283" s="194">
        <f>IF(N283="sníž. přenesená",J283,0)</f>
        <v>0</v>
      </c>
      <c r="BI283" s="194">
        <f>IF(N283="nulová",J283,0)</f>
        <v>0</v>
      </c>
      <c r="BJ283" s="17" t="s">
        <v>19</v>
      </c>
      <c r="BK283" s="194">
        <f>ROUND(I283*H283,2)</f>
        <v>0</v>
      </c>
      <c r="BL283" s="17" t="s">
        <v>134</v>
      </c>
      <c r="BM283" s="17" t="s">
        <v>384</v>
      </c>
    </row>
    <row r="284" spans="2:65" s="1" customFormat="1" ht="16.5" customHeight="1">
      <c r="B284" s="34"/>
      <c r="C284" s="183" t="s">
        <v>385</v>
      </c>
      <c r="D284" s="183" t="s">
        <v>129</v>
      </c>
      <c r="E284" s="184" t="s">
        <v>386</v>
      </c>
      <c r="F284" s="185" t="s">
        <v>387</v>
      </c>
      <c r="G284" s="186" t="s">
        <v>155</v>
      </c>
      <c r="H284" s="187">
        <v>400</v>
      </c>
      <c r="I284" s="188"/>
      <c r="J284" s="189">
        <f>ROUND(I284*H284,2)</f>
        <v>0</v>
      </c>
      <c r="K284" s="185" t="s">
        <v>133</v>
      </c>
      <c r="L284" s="38"/>
      <c r="M284" s="190" t="s">
        <v>1</v>
      </c>
      <c r="N284" s="191" t="s">
        <v>46</v>
      </c>
      <c r="O284" s="60"/>
      <c r="P284" s="192">
        <f>O284*H284</f>
        <v>0</v>
      </c>
      <c r="Q284" s="192">
        <v>0</v>
      </c>
      <c r="R284" s="192">
        <f>Q284*H284</f>
        <v>0</v>
      </c>
      <c r="S284" s="192">
        <v>0</v>
      </c>
      <c r="T284" s="193">
        <f>S284*H284</f>
        <v>0</v>
      </c>
      <c r="AR284" s="17" t="s">
        <v>134</v>
      </c>
      <c r="AT284" s="17" t="s">
        <v>129</v>
      </c>
      <c r="AU284" s="17" t="s">
        <v>83</v>
      </c>
      <c r="AY284" s="17" t="s">
        <v>126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17" t="s">
        <v>19</v>
      </c>
      <c r="BK284" s="194">
        <f>ROUND(I284*H284,2)</f>
        <v>0</v>
      </c>
      <c r="BL284" s="17" t="s">
        <v>134</v>
      </c>
      <c r="BM284" s="17" t="s">
        <v>388</v>
      </c>
    </row>
    <row r="285" spans="2:65" s="1" customFormat="1" ht="19.5">
      <c r="B285" s="34"/>
      <c r="C285" s="35"/>
      <c r="D285" s="195" t="s">
        <v>136</v>
      </c>
      <c r="E285" s="35"/>
      <c r="F285" s="196" t="s">
        <v>307</v>
      </c>
      <c r="G285" s="35"/>
      <c r="H285" s="35"/>
      <c r="I285" s="112"/>
      <c r="J285" s="35"/>
      <c r="K285" s="35"/>
      <c r="L285" s="38"/>
      <c r="M285" s="197"/>
      <c r="N285" s="60"/>
      <c r="O285" s="60"/>
      <c r="P285" s="60"/>
      <c r="Q285" s="60"/>
      <c r="R285" s="60"/>
      <c r="S285" s="60"/>
      <c r="T285" s="61"/>
      <c r="AT285" s="17" t="s">
        <v>136</v>
      </c>
      <c r="AU285" s="17" t="s">
        <v>83</v>
      </c>
    </row>
    <row r="286" spans="2:65" s="13" customFormat="1">
      <c r="B286" s="208"/>
      <c r="C286" s="209"/>
      <c r="D286" s="195" t="s">
        <v>138</v>
      </c>
      <c r="E286" s="210" t="s">
        <v>1</v>
      </c>
      <c r="F286" s="211" t="s">
        <v>1024</v>
      </c>
      <c r="G286" s="209"/>
      <c r="H286" s="212">
        <v>400</v>
      </c>
      <c r="I286" s="213"/>
      <c r="J286" s="209"/>
      <c r="K286" s="209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138</v>
      </c>
      <c r="AU286" s="218" t="s">
        <v>83</v>
      </c>
      <c r="AV286" s="13" t="s">
        <v>83</v>
      </c>
      <c r="AW286" s="13" t="s">
        <v>38</v>
      </c>
      <c r="AX286" s="13" t="s">
        <v>19</v>
      </c>
      <c r="AY286" s="218" t="s">
        <v>126</v>
      </c>
    </row>
    <row r="287" spans="2:65" s="1" customFormat="1" ht="16.5" customHeight="1">
      <c r="B287" s="34"/>
      <c r="C287" s="183" t="s">
        <v>390</v>
      </c>
      <c r="D287" s="183" t="s">
        <v>129</v>
      </c>
      <c r="E287" s="184" t="s">
        <v>391</v>
      </c>
      <c r="F287" s="185" t="s">
        <v>392</v>
      </c>
      <c r="G287" s="186" t="s">
        <v>155</v>
      </c>
      <c r="H287" s="187">
        <v>400</v>
      </c>
      <c r="I287" s="188"/>
      <c r="J287" s="189">
        <f>ROUND(I287*H287,2)</f>
        <v>0</v>
      </c>
      <c r="K287" s="185" t="s">
        <v>133</v>
      </c>
      <c r="L287" s="38"/>
      <c r="M287" s="190" t="s">
        <v>1</v>
      </c>
      <c r="N287" s="191" t="s">
        <v>46</v>
      </c>
      <c r="O287" s="60"/>
      <c r="P287" s="192">
        <f>O287*H287</f>
        <v>0</v>
      </c>
      <c r="Q287" s="192">
        <v>0</v>
      </c>
      <c r="R287" s="192">
        <f>Q287*H287</f>
        <v>0</v>
      </c>
      <c r="S287" s="192">
        <v>0</v>
      </c>
      <c r="T287" s="193">
        <f>S287*H287</f>
        <v>0</v>
      </c>
      <c r="AR287" s="17" t="s">
        <v>134</v>
      </c>
      <c r="AT287" s="17" t="s">
        <v>129</v>
      </c>
      <c r="AU287" s="17" t="s">
        <v>83</v>
      </c>
      <c r="AY287" s="17" t="s">
        <v>126</v>
      </c>
      <c r="BE287" s="194">
        <f>IF(N287="základní",J287,0)</f>
        <v>0</v>
      </c>
      <c r="BF287" s="194">
        <f>IF(N287="snížená",J287,0)</f>
        <v>0</v>
      </c>
      <c r="BG287" s="194">
        <f>IF(N287="zákl. přenesená",J287,0)</f>
        <v>0</v>
      </c>
      <c r="BH287" s="194">
        <f>IF(N287="sníž. přenesená",J287,0)</f>
        <v>0</v>
      </c>
      <c r="BI287" s="194">
        <f>IF(N287="nulová",J287,0)</f>
        <v>0</v>
      </c>
      <c r="BJ287" s="17" t="s">
        <v>19</v>
      </c>
      <c r="BK287" s="194">
        <f>ROUND(I287*H287,2)</f>
        <v>0</v>
      </c>
      <c r="BL287" s="17" t="s">
        <v>134</v>
      </c>
      <c r="BM287" s="17" t="s">
        <v>393</v>
      </c>
    </row>
    <row r="288" spans="2:65" s="1" customFormat="1" ht="19.5">
      <c r="B288" s="34"/>
      <c r="C288" s="35"/>
      <c r="D288" s="195" t="s">
        <v>136</v>
      </c>
      <c r="E288" s="35"/>
      <c r="F288" s="196" t="s">
        <v>307</v>
      </c>
      <c r="G288" s="35"/>
      <c r="H288" s="35"/>
      <c r="I288" s="112"/>
      <c r="J288" s="35"/>
      <c r="K288" s="35"/>
      <c r="L288" s="38"/>
      <c r="M288" s="197"/>
      <c r="N288" s="60"/>
      <c r="O288" s="60"/>
      <c r="P288" s="60"/>
      <c r="Q288" s="60"/>
      <c r="R288" s="60"/>
      <c r="S288" s="60"/>
      <c r="T288" s="61"/>
      <c r="AT288" s="17" t="s">
        <v>136</v>
      </c>
      <c r="AU288" s="17" t="s">
        <v>83</v>
      </c>
    </row>
    <row r="289" spans="2:65" s="1" customFormat="1" ht="16.5" customHeight="1">
      <c r="B289" s="34"/>
      <c r="C289" s="183" t="s">
        <v>394</v>
      </c>
      <c r="D289" s="183" t="s">
        <v>129</v>
      </c>
      <c r="E289" s="184" t="s">
        <v>395</v>
      </c>
      <c r="F289" s="185" t="s">
        <v>396</v>
      </c>
      <c r="G289" s="186" t="s">
        <v>155</v>
      </c>
      <c r="H289" s="187">
        <v>259.18</v>
      </c>
      <c r="I289" s="188"/>
      <c r="J289" s="189">
        <f>ROUND(I289*H289,2)</f>
        <v>0</v>
      </c>
      <c r="K289" s="185" t="s">
        <v>133</v>
      </c>
      <c r="L289" s="38"/>
      <c r="M289" s="190" t="s">
        <v>1</v>
      </c>
      <c r="N289" s="191" t="s">
        <v>46</v>
      </c>
      <c r="O289" s="60"/>
      <c r="P289" s="192">
        <f>O289*H289</f>
        <v>0</v>
      </c>
      <c r="Q289" s="192">
        <v>0</v>
      </c>
      <c r="R289" s="192">
        <f>Q289*H289</f>
        <v>0</v>
      </c>
      <c r="S289" s="192">
        <v>0</v>
      </c>
      <c r="T289" s="193">
        <f>S289*H289</f>
        <v>0</v>
      </c>
      <c r="AR289" s="17" t="s">
        <v>134</v>
      </c>
      <c r="AT289" s="17" t="s">
        <v>129</v>
      </c>
      <c r="AU289" s="17" t="s">
        <v>83</v>
      </c>
      <c r="AY289" s="17" t="s">
        <v>126</v>
      </c>
      <c r="BE289" s="194">
        <f>IF(N289="základní",J289,0)</f>
        <v>0</v>
      </c>
      <c r="BF289" s="194">
        <f>IF(N289="snížená",J289,0)</f>
        <v>0</v>
      </c>
      <c r="BG289" s="194">
        <f>IF(N289="zákl. přenesená",J289,0)</f>
        <v>0</v>
      </c>
      <c r="BH289" s="194">
        <f>IF(N289="sníž. přenesená",J289,0)</f>
        <v>0</v>
      </c>
      <c r="BI289" s="194">
        <f>IF(N289="nulová",J289,0)</f>
        <v>0</v>
      </c>
      <c r="BJ289" s="17" t="s">
        <v>19</v>
      </c>
      <c r="BK289" s="194">
        <f>ROUND(I289*H289,2)</f>
        <v>0</v>
      </c>
      <c r="BL289" s="17" t="s">
        <v>134</v>
      </c>
      <c r="BM289" s="17" t="s">
        <v>397</v>
      </c>
    </row>
    <row r="290" spans="2:65" s="1" customFormat="1" ht="19.5">
      <c r="B290" s="34"/>
      <c r="C290" s="35"/>
      <c r="D290" s="195" t="s">
        <v>136</v>
      </c>
      <c r="E290" s="35"/>
      <c r="F290" s="196" t="s">
        <v>354</v>
      </c>
      <c r="G290" s="35"/>
      <c r="H290" s="35"/>
      <c r="I290" s="112"/>
      <c r="J290" s="35"/>
      <c r="K290" s="35"/>
      <c r="L290" s="38"/>
      <c r="M290" s="197"/>
      <c r="N290" s="60"/>
      <c r="O290" s="60"/>
      <c r="P290" s="60"/>
      <c r="Q290" s="60"/>
      <c r="R290" s="60"/>
      <c r="S290" s="60"/>
      <c r="T290" s="61"/>
      <c r="AT290" s="17" t="s">
        <v>136</v>
      </c>
      <c r="AU290" s="17" t="s">
        <v>83</v>
      </c>
    </row>
    <row r="291" spans="2:65" s="13" customFormat="1">
      <c r="B291" s="208"/>
      <c r="C291" s="209"/>
      <c r="D291" s="195" t="s">
        <v>138</v>
      </c>
      <c r="E291" s="210" t="s">
        <v>1</v>
      </c>
      <c r="F291" s="211" t="s">
        <v>159</v>
      </c>
      <c r="G291" s="209"/>
      <c r="H291" s="212">
        <v>106.2</v>
      </c>
      <c r="I291" s="213"/>
      <c r="J291" s="209"/>
      <c r="K291" s="209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138</v>
      </c>
      <c r="AU291" s="218" t="s">
        <v>83</v>
      </c>
      <c r="AV291" s="13" t="s">
        <v>83</v>
      </c>
      <c r="AW291" s="13" t="s">
        <v>38</v>
      </c>
      <c r="AX291" s="13" t="s">
        <v>75</v>
      </c>
      <c r="AY291" s="218" t="s">
        <v>126</v>
      </c>
    </row>
    <row r="292" spans="2:65" s="13" customFormat="1">
      <c r="B292" s="208"/>
      <c r="C292" s="209"/>
      <c r="D292" s="195" t="s">
        <v>138</v>
      </c>
      <c r="E292" s="210" t="s">
        <v>1</v>
      </c>
      <c r="F292" s="211" t="s">
        <v>160</v>
      </c>
      <c r="G292" s="209"/>
      <c r="H292" s="212">
        <v>60.64</v>
      </c>
      <c r="I292" s="213"/>
      <c r="J292" s="209"/>
      <c r="K292" s="209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138</v>
      </c>
      <c r="AU292" s="218" t="s">
        <v>83</v>
      </c>
      <c r="AV292" s="13" t="s">
        <v>83</v>
      </c>
      <c r="AW292" s="13" t="s">
        <v>38</v>
      </c>
      <c r="AX292" s="13" t="s">
        <v>75</v>
      </c>
      <c r="AY292" s="218" t="s">
        <v>126</v>
      </c>
    </row>
    <row r="293" spans="2:65" s="13" customFormat="1">
      <c r="B293" s="208"/>
      <c r="C293" s="209"/>
      <c r="D293" s="195" t="s">
        <v>138</v>
      </c>
      <c r="E293" s="210" t="s">
        <v>1</v>
      </c>
      <c r="F293" s="211" t="s">
        <v>161</v>
      </c>
      <c r="G293" s="209"/>
      <c r="H293" s="212">
        <v>92.34</v>
      </c>
      <c r="I293" s="213"/>
      <c r="J293" s="209"/>
      <c r="K293" s="209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138</v>
      </c>
      <c r="AU293" s="218" t="s">
        <v>83</v>
      </c>
      <c r="AV293" s="13" t="s">
        <v>83</v>
      </c>
      <c r="AW293" s="13" t="s">
        <v>38</v>
      </c>
      <c r="AX293" s="13" t="s">
        <v>75</v>
      </c>
      <c r="AY293" s="218" t="s">
        <v>126</v>
      </c>
    </row>
    <row r="294" spans="2:65" s="14" customFormat="1">
      <c r="B294" s="219"/>
      <c r="C294" s="220"/>
      <c r="D294" s="195" t="s">
        <v>138</v>
      </c>
      <c r="E294" s="221" t="s">
        <v>1</v>
      </c>
      <c r="F294" s="222" t="s">
        <v>152</v>
      </c>
      <c r="G294" s="220"/>
      <c r="H294" s="223">
        <v>259.18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138</v>
      </c>
      <c r="AU294" s="229" t="s">
        <v>83</v>
      </c>
      <c r="AV294" s="14" t="s">
        <v>134</v>
      </c>
      <c r="AW294" s="14" t="s">
        <v>38</v>
      </c>
      <c r="AX294" s="14" t="s">
        <v>19</v>
      </c>
      <c r="AY294" s="229" t="s">
        <v>126</v>
      </c>
    </row>
    <row r="295" spans="2:65" s="1" customFormat="1" ht="16.5" customHeight="1">
      <c r="B295" s="34"/>
      <c r="C295" s="183" t="s">
        <v>398</v>
      </c>
      <c r="D295" s="183" t="s">
        <v>129</v>
      </c>
      <c r="E295" s="184" t="s">
        <v>399</v>
      </c>
      <c r="F295" s="185" t="s">
        <v>400</v>
      </c>
      <c r="G295" s="186" t="s">
        <v>155</v>
      </c>
      <c r="H295" s="187">
        <v>259.18</v>
      </c>
      <c r="I295" s="188"/>
      <c r="J295" s="189">
        <f>ROUND(I295*H295,2)</f>
        <v>0</v>
      </c>
      <c r="K295" s="185" t="s">
        <v>133</v>
      </c>
      <c r="L295" s="38"/>
      <c r="M295" s="190" t="s">
        <v>1</v>
      </c>
      <c r="N295" s="191" t="s">
        <v>46</v>
      </c>
      <c r="O295" s="60"/>
      <c r="P295" s="192">
        <f>O295*H295</f>
        <v>0</v>
      </c>
      <c r="Q295" s="192">
        <v>0</v>
      </c>
      <c r="R295" s="192">
        <f>Q295*H295</f>
        <v>0</v>
      </c>
      <c r="S295" s="192">
        <v>0</v>
      </c>
      <c r="T295" s="193">
        <f>S295*H295</f>
        <v>0</v>
      </c>
      <c r="AR295" s="17" t="s">
        <v>134</v>
      </c>
      <c r="AT295" s="17" t="s">
        <v>129</v>
      </c>
      <c r="AU295" s="17" t="s">
        <v>83</v>
      </c>
      <c r="AY295" s="17" t="s">
        <v>126</v>
      </c>
      <c r="BE295" s="194">
        <f>IF(N295="základní",J295,0)</f>
        <v>0</v>
      </c>
      <c r="BF295" s="194">
        <f>IF(N295="snížená",J295,0)</f>
        <v>0</v>
      </c>
      <c r="BG295" s="194">
        <f>IF(N295="zákl. přenesená",J295,0)</f>
        <v>0</v>
      </c>
      <c r="BH295" s="194">
        <f>IF(N295="sníž. přenesená",J295,0)</f>
        <v>0</v>
      </c>
      <c r="BI295" s="194">
        <f>IF(N295="nulová",J295,0)</f>
        <v>0</v>
      </c>
      <c r="BJ295" s="17" t="s">
        <v>19</v>
      </c>
      <c r="BK295" s="194">
        <f>ROUND(I295*H295,2)</f>
        <v>0</v>
      </c>
      <c r="BL295" s="17" t="s">
        <v>134</v>
      </c>
      <c r="BM295" s="17" t="s">
        <v>401</v>
      </c>
    </row>
    <row r="296" spans="2:65" s="1" customFormat="1" ht="19.5">
      <c r="B296" s="34"/>
      <c r="C296" s="35"/>
      <c r="D296" s="195" t="s">
        <v>136</v>
      </c>
      <c r="E296" s="35"/>
      <c r="F296" s="196" t="s">
        <v>354</v>
      </c>
      <c r="G296" s="35"/>
      <c r="H296" s="35"/>
      <c r="I296" s="112"/>
      <c r="J296" s="35"/>
      <c r="K296" s="35"/>
      <c r="L296" s="38"/>
      <c r="M296" s="197"/>
      <c r="N296" s="60"/>
      <c r="O296" s="60"/>
      <c r="P296" s="60"/>
      <c r="Q296" s="60"/>
      <c r="R296" s="60"/>
      <c r="S296" s="60"/>
      <c r="T296" s="61"/>
      <c r="AT296" s="17" t="s">
        <v>136</v>
      </c>
      <c r="AU296" s="17" t="s">
        <v>83</v>
      </c>
    </row>
    <row r="297" spans="2:65" s="1" customFormat="1" ht="16.5" customHeight="1">
      <c r="B297" s="34"/>
      <c r="C297" s="183" t="s">
        <v>402</v>
      </c>
      <c r="D297" s="183" t="s">
        <v>129</v>
      </c>
      <c r="E297" s="184" t="s">
        <v>403</v>
      </c>
      <c r="F297" s="185" t="s">
        <v>404</v>
      </c>
      <c r="G297" s="186" t="s">
        <v>234</v>
      </c>
      <c r="H297" s="187">
        <v>32</v>
      </c>
      <c r="I297" s="188"/>
      <c r="J297" s="189">
        <f t="shared" ref="J297:J304" si="0">ROUND(I297*H297,2)</f>
        <v>0</v>
      </c>
      <c r="K297" s="185" t="s">
        <v>133</v>
      </c>
      <c r="L297" s="38"/>
      <c r="M297" s="190" t="s">
        <v>1</v>
      </c>
      <c r="N297" s="191" t="s">
        <v>46</v>
      </c>
      <c r="O297" s="60"/>
      <c r="P297" s="192">
        <f t="shared" ref="P297:P304" si="1">O297*H297</f>
        <v>0</v>
      </c>
      <c r="Q297" s="192">
        <v>0</v>
      </c>
      <c r="R297" s="192">
        <f t="shared" ref="R297:R304" si="2">Q297*H297</f>
        <v>0</v>
      </c>
      <c r="S297" s="192">
        <v>0</v>
      </c>
      <c r="T297" s="193">
        <f t="shared" ref="T297:T304" si="3">S297*H297</f>
        <v>0</v>
      </c>
      <c r="AR297" s="17" t="s">
        <v>134</v>
      </c>
      <c r="AT297" s="17" t="s">
        <v>129</v>
      </c>
      <c r="AU297" s="17" t="s">
        <v>83</v>
      </c>
      <c r="AY297" s="17" t="s">
        <v>126</v>
      </c>
      <c r="BE297" s="194">
        <f t="shared" ref="BE297:BE304" si="4">IF(N297="základní",J297,0)</f>
        <v>0</v>
      </c>
      <c r="BF297" s="194">
        <f t="shared" ref="BF297:BF304" si="5">IF(N297="snížená",J297,0)</f>
        <v>0</v>
      </c>
      <c r="BG297" s="194">
        <f t="shared" ref="BG297:BG304" si="6">IF(N297="zákl. přenesená",J297,0)</f>
        <v>0</v>
      </c>
      <c r="BH297" s="194">
        <f t="shared" ref="BH297:BH304" si="7">IF(N297="sníž. přenesená",J297,0)</f>
        <v>0</v>
      </c>
      <c r="BI297" s="194">
        <f t="shared" ref="BI297:BI304" si="8">IF(N297="nulová",J297,0)</f>
        <v>0</v>
      </c>
      <c r="BJ297" s="17" t="s">
        <v>19</v>
      </c>
      <c r="BK297" s="194">
        <f t="shared" ref="BK297:BK304" si="9">ROUND(I297*H297,2)</f>
        <v>0</v>
      </c>
      <c r="BL297" s="17" t="s">
        <v>134</v>
      </c>
      <c r="BM297" s="17" t="s">
        <v>405</v>
      </c>
    </row>
    <row r="298" spans="2:65" s="1" customFormat="1" ht="16.5" customHeight="1">
      <c r="B298" s="34"/>
      <c r="C298" s="230" t="s">
        <v>406</v>
      </c>
      <c r="D298" s="230" t="s">
        <v>173</v>
      </c>
      <c r="E298" s="231" t="s">
        <v>407</v>
      </c>
      <c r="F298" s="232" t="s">
        <v>1018</v>
      </c>
      <c r="G298" s="233" t="s">
        <v>234</v>
      </c>
      <c r="H298" s="234">
        <v>16</v>
      </c>
      <c r="I298" s="264">
        <v>6305</v>
      </c>
      <c r="J298" s="236">
        <f t="shared" si="0"/>
        <v>100880</v>
      </c>
      <c r="K298" s="232" t="s">
        <v>1</v>
      </c>
      <c r="L298" s="237"/>
      <c r="M298" s="238" t="s">
        <v>1</v>
      </c>
      <c r="N298" s="239" t="s">
        <v>46</v>
      </c>
      <c r="O298" s="60"/>
      <c r="P298" s="192">
        <f t="shared" si="1"/>
        <v>0</v>
      </c>
      <c r="Q298" s="192">
        <v>0</v>
      </c>
      <c r="R298" s="192">
        <f t="shared" si="2"/>
        <v>0</v>
      </c>
      <c r="S298" s="192">
        <v>0</v>
      </c>
      <c r="T298" s="193">
        <f t="shared" si="3"/>
        <v>0</v>
      </c>
      <c r="AR298" s="17" t="s">
        <v>177</v>
      </c>
      <c r="AT298" s="17" t="s">
        <v>173</v>
      </c>
      <c r="AU298" s="17" t="s">
        <v>83</v>
      </c>
      <c r="AY298" s="17" t="s">
        <v>126</v>
      </c>
      <c r="BE298" s="194">
        <f t="shared" si="4"/>
        <v>100880</v>
      </c>
      <c r="BF298" s="194">
        <f t="shared" si="5"/>
        <v>0</v>
      </c>
      <c r="BG298" s="194">
        <f t="shared" si="6"/>
        <v>0</v>
      </c>
      <c r="BH298" s="194">
        <f t="shared" si="7"/>
        <v>0</v>
      </c>
      <c r="BI298" s="194">
        <f t="shared" si="8"/>
        <v>0</v>
      </c>
      <c r="BJ298" s="17" t="s">
        <v>19</v>
      </c>
      <c r="BK298" s="194">
        <f t="shared" si="9"/>
        <v>100880</v>
      </c>
      <c r="BL298" s="17" t="s">
        <v>134</v>
      </c>
      <c r="BM298" s="17" t="s">
        <v>408</v>
      </c>
    </row>
    <row r="299" spans="2:65" s="1" customFormat="1" ht="16.5" customHeight="1">
      <c r="B299" s="34"/>
      <c r="C299" s="230" t="s">
        <v>409</v>
      </c>
      <c r="D299" s="230" t="s">
        <v>173</v>
      </c>
      <c r="E299" s="231" t="s">
        <v>410</v>
      </c>
      <c r="F299" s="232" t="s">
        <v>1019</v>
      </c>
      <c r="G299" s="233" t="s">
        <v>234</v>
      </c>
      <c r="H299" s="234">
        <v>16</v>
      </c>
      <c r="I299" s="264">
        <v>6305</v>
      </c>
      <c r="J299" s="236">
        <f t="shared" si="0"/>
        <v>100880</v>
      </c>
      <c r="K299" s="232" t="s">
        <v>1</v>
      </c>
      <c r="L299" s="237"/>
      <c r="M299" s="238" t="s">
        <v>1</v>
      </c>
      <c r="N299" s="239" t="s">
        <v>46</v>
      </c>
      <c r="O299" s="60"/>
      <c r="P299" s="192">
        <f t="shared" si="1"/>
        <v>0</v>
      </c>
      <c r="Q299" s="192">
        <v>0</v>
      </c>
      <c r="R299" s="192">
        <f t="shared" si="2"/>
        <v>0</v>
      </c>
      <c r="S299" s="192">
        <v>0</v>
      </c>
      <c r="T299" s="193">
        <f t="shared" si="3"/>
        <v>0</v>
      </c>
      <c r="AR299" s="17" t="s">
        <v>177</v>
      </c>
      <c r="AT299" s="17" t="s">
        <v>173</v>
      </c>
      <c r="AU299" s="17" t="s">
        <v>83</v>
      </c>
      <c r="AY299" s="17" t="s">
        <v>126</v>
      </c>
      <c r="BE299" s="194">
        <f t="shared" si="4"/>
        <v>100880</v>
      </c>
      <c r="BF299" s="194">
        <f t="shared" si="5"/>
        <v>0</v>
      </c>
      <c r="BG299" s="194">
        <f t="shared" si="6"/>
        <v>0</v>
      </c>
      <c r="BH299" s="194">
        <f t="shared" si="7"/>
        <v>0</v>
      </c>
      <c r="BI299" s="194">
        <f t="shared" si="8"/>
        <v>0</v>
      </c>
      <c r="BJ299" s="17" t="s">
        <v>19</v>
      </c>
      <c r="BK299" s="194">
        <f t="shared" si="9"/>
        <v>100880</v>
      </c>
      <c r="BL299" s="17" t="s">
        <v>134</v>
      </c>
      <c r="BM299" s="17" t="s">
        <v>411</v>
      </c>
    </row>
    <row r="300" spans="2:65" s="1" customFormat="1" ht="16.5" customHeight="1">
      <c r="B300" s="34"/>
      <c r="C300" s="183" t="s">
        <v>412</v>
      </c>
      <c r="D300" s="183" t="s">
        <v>129</v>
      </c>
      <c r="E300" s="184" t="s">
        <v>413</v>
      </c>
      <c r="F300" s="185" t="s">
        <v>414</v>
      </c>
      <c r="G300" s="186" t="s">
        <v>234</v>
      </c>
      <c r="H300" s="187">
        <v>2</v>
      </c>
      <c r="I300" s="188"/>
      <c r="J300" s="189">
        <f t="shared" si="0"/>
        <v>0</v>
      </c>
      <c r="K300" s="185" t="s">
        <v>133</v>
      </c>
      <c r="L300" s="38"/>
      <c r="M300" s="190" t="s">
        <v>1</v>
      </c>
      <c r="N300" s="191" t="s">
        <v>46</v>
      </c>
      <c r="O300" s="60"/>
      <c r="P300" s="192">
        <f t="shared" si="1"/>
        <v>0</v>
      </c>
      <c r="Q300" s="192">
        <v>0</v>
      </c>
      <c r="R300" s="192">
        <f t="shared" si="2"/>
        <v>0</v>
      </c>
      <c r="S300" s="192">
        <v>0</v>
      </c>
      <c r="T300" s="193">
        <f t="shared" si="3"/>
        <v>0</v>
      </c>
      <c r="AR300" s="17" t="s">
        <v>134</v>
      </c>
      <c r="AT300" s="17" t="s">
        <v>129</v>
      </c>
      <c r="AU300" s="17" t="s">
        <v>83</v>
      </c>
      <c r="AY300" s="17" t="s">
        <v>126</v>
      </c>
      <c r="BE300" s="194">
        <f t="shared" si="4"/>
        <v>0</v>
      </c>
      <c r="BF300" s="194">
        <f t="shared" si="5"/>
        <v>0</v>
      </c>
      <c r="BG300" s="194">
        <f t="shared" si="6"/>
        <v>0</v>
      </c>
      <c r="BH300" s="194">
        <f t="shared" si="7"/>
        <v>0</v>
      </c>
      <c r="BI300" s="194">
        <f t="shared" si="8"/>
        <v>0</v>
      </c>
      <c r="BJ300" s="17" t="s">
        <v>19</v>
      </c>
      <c r="BK300" s="194">
        <f t="shared" si="9"/>
        <v>0</v>
      </c>
      <c r="BL300" s="17" t="s">
        <v>134</v>
      </c>
      <c r="BM300" s="17" t="s">
        <v>415</v>
      </c>
    </row>
    <row r="301" spans="2:65" s="1" customFormat="1" ht="16.5" customHeight="1">
      <c r="B301" s="34"/>
      <c r="C301" s="183" t="s">
        <v>416</v>
      </c>
      <c r="D301" s="183" t="s">
        <v>129</v>
      </c>
      <c r="E301" s="184" t="s">
        <v>417</v>
      </c>
      <c r="F301" s="185" t="s">
        <v>418</v>
      </c>
      <c r="G301" s="186" t="s">
        <v>234</v>
      </c>
      <c r="H301" s="187">
        <v>2</v>
      </c>
      <c r="I301" s="188"/>
      <c r="J301" s="189">
        <f t="shared" si="0"/>
        <v>0</v>
      </c>
      <c r="K301" s="185" t="s">
        <v>133</v>
      </c>
      <c r="L301" s="38"/>
      <c r="M301" s="190" t="s">
        <v>1</v>
      </c>
      <c r="N301" s="191" t="s">
        <v>46</v>
      </c>
      <c r="O301" s="60"/>
      <c r="P301" s="192">
        <f t="shared" si="1"/>
        <v>0</v>
      </c>
      <c r="Q301" s="192">
        <v>0</v>
      </c>
      <c r="R301" s="192">
        <f t="shared" si="2"/>
        <v>0</v>
      </c>
      <c r="S301" s="192">
        <v>0</v>
      </c>
      <c r="T301" s="193">
        <f t="shared" si="3"/>
        <v>0</v>
      </c>
      <c r="AR301" s="17" t="s">
        <v>134</v>
      </c>
      <c r="AT301" s="17" t="s">
        <v>129</v>
      </c>
      <c r="AU301" s="17" t="s">
        <v>83</v>
      </c>
      <c r="AY301" s="17" t="s">
        <v>126</v>
      </c>
      <c r="BE301" s="194">
        <f t="shared" si="4"/>
        <v>0</v>
      </c>
      <c r="BF301" s="194">
        <f t="shared" si="5"/>
        <v>0</v>
      </c>
      <c r="BG301" s="194">
        <f t="shared" si="6"/>
        <v>0</v>
      </c>
      <c r="BH301" s="194">
        <f t="shared" si="7"/>
        <v>0</v>
      </c>
      <c r="BI301" s="194">
        <f t="shared" si="8"/>
        <v>0</v>
      </c>
      <c r="BJ301" s="17" t="s">
        <v>19</v>
      </c>
      <c r="BK301" s="194">
        <f t="shared" si="9"/>
        <v>0</v>
      </c>
      <c r="BL301" s="17" t="s">
        <v>134</v>
      </c>
      <c r="BM301" s="17" t="s">
        <v>419</v>
      </c>
    </row>
    <row r="302" spans="2:65" s="1" customFormat="1" ht="16.5" customHeight="1">
      <c r="B302" s="34"/>
      <c r="C302" s="183" t="s">
        <v>420</v>
      </c>
      <c r="D302" s="183" t="s">
        <v>129</v>
      </c>
      <c r="E302" s="184" t="s">
        <v>421</v>
      </c>
      <c r="F302" s="185" t="s">
        <v>422</v>
      </c>
      <c r="G302" s="186" t="s">
        <v>234</v>
      </c>
      <c r="H302" s="187">
        <v>8</v>
      </c>
      <c r="I302" s="188"/>
      <c r="J302" s="189">
        <f t="shared" si="0"/>
        <v>0</v>
      </c>
      <c r="K302" s="185" t="s">
        <v>133</v>
      </c>
      <c r="L302" s="38"/>
      <c r="M302" s="190" t="s">
        <v>1</v>
      </c>
      <c r="N302" s="191" t="s">
        <v>46</v>
      </c>
      <c r="O302" s="60"/>
      <c r="P302" s="192">
        <f t="shared" si="1"/>
        <v>0</v>
      </c>
      <c r="Q302" s="192">
        <v>0</v>
      </c>
      <c r="R302" s="192">
        <f t="shared" si="2"/>
        <v>0</v>
      </c>
      <c r="S302" s="192">
        <v>0</v>
      </c>
      <c r="T302" s="193">
        <f t="shared" si="3"/>
        <v>0</v>
      </c>
      <c r="AR302" s="17" t="s">
        <v>134</v>
      </c>
      <c r="AT302" s="17" t="s">
        <v>129</v>
      </c>
      <c r="AU302" s="17" t="s">
        <v>83</v>
      </c>
      <c r="AY302" s="17" t="s">
        <v>126</v>
      </c>
      <c r="BE302" s="194">
        <f t="shared" si="4"/>
        <v>0</v>
      </c>
      <c r="BF302" s="194">
        <f t="shared" si="5"/>
        <v>0</v>
      </c>
      <c r="BG302" s="194">
        <f t="shared" si="6"/>
        <v>0</v>
      </c>
      <c r="BH302" s="194">
        <f t="shared" si="7"/>
        <v>0</v>
      </c>
      <c r="BI302" s="194">
        <f t="shared" si="8"/>
        <v>0</v>
      </c>
      <c r="BJ302" s="17" t="s">
        <v>19</v>
      </c>
      <c r="BK302" s="194">
        <f t="shared" si="9"/>
        <v>0</v>
      </c>
      <c r="BL302" s="17" t="s">
        <v>134</v>
      </c>
      <c r="BM302" s="17" t="s">
        <v>423</v>
      </c>
    </row>
    <row r="303" spans="2:65" s="1" customFormat="1" ht="16.5" customHeight="1">
      <c r="B303" s="34"/>
      <c r="C303" s="183" t="s">
        <v>424</v>
      </c>
      <c r="D303" s="183" t="s">
        <v>129</v>
      </c>
      <c r="E303" s="184" t="s">
        <v>425</v>
      </c>
      <c r="F303" s="185" t="s">
        <v>426</v>
      </c>
      <c r="G303" s="186" t="s">
        <v>234</v>
      </c>
      <c r="H303" s="187">
        <v>8</v>
      </c>
      <c r="I303" s="188"/>
      <c r="J303" s="189">
        <f t="shared" si="0"/>
        <v>0</v>
      </c>
      <c r="K303" s="185" t="s">
        <v>133</v>
      </c>
      <c r="L303" s="38"/>
      <c r="M303" s="190" t="s">
        <v>1</v>
      </c>
      <c r="N303" s="191" t="s">
        <v>46</v>
      </c>
      <c r="O303" s="60"/>
      <c r="P303" s="192">
        <f t="shared" si="1"/>
        <v>0</v>
      </c>
      <c r="Q303" s="192">
        <v>0</v>
      </c>
      <c r="R303" s="192">
        <f t="shared" si="2"/>
        <v>0</v>
      </c>
      <c r="S303" s="192">
        <v>0</v>
      </c>
      <c r="T303" s="193">
        <f t="shared" si="3"/>
        <v>0</v>
      </c>
      <c r="AR303" s="17" t="s">
        <v>134</v>
      </c>
      <c r="AT303" s="17" t="s">
        <v>129</v>
      </c>
      <c r="AU303" s="17" t="s">
        <v>83</v>
      </c>
      <c r="AY303" s="17" t="s">
        <v>126</v>
      </c>
      <c r="BE303" s="194">
        <f t="shared" si="4"/>
        <v>0</v>
      </c>
      <c r="BF303" s="194">
        <f t="shared" si="5"/>
        <v>0</v>
      </c>
      <c r="BG303" s="194">
        <f t="shared" si="6"/>
        <v>0</v>
      </c>
      <c r="BH303" s="194">
        <f t="shared" si="7"/>
        <v>0</v>
      </c>
      <c r="BI303" s="194">
        <f t="shared" si="8"/>
        <v>0</v>
      </c>
      <c r="BJ303" s="17" t="s">
        <v>19</v>
      </c>
      <c r="BK303" s="194">
        <f t="shared" si="9"/>
        <v>0</v>
      </c>
      <c r="BL303" s="17" t="s">
        <v>134</v>
      </c>
      <c r="BM303" s="17" t="s">
        <v>427</v>
      </c>
    </row>
    <row r="304" spans="2:65" s="1" customFormat="1" ht="16.5" customHeight="1">
      <c r="B304" s="34"/>
      <c r="C304" s="183" t="s">
        <v>428</v>
      </c>
      <c r="D304" s="183" t="s">
        <v>129</v>
      </c>
      <c r="E304" s="184" t="s">
        <v>429</v>
      </c>
      <c r="F304" s="185" t="s">
        <v>430</v>
      </c>
      <c r="G304" s="186" t="s">
        <v>155</v>
      </c>
      <c r="H304" s="187">
        <v>106.2</v>
      </c>
      <c r="I304" s="188"/>
      <c r="J304" s="189">
        <f t="shared" si="0"/>
        <v>0</v>
      </c>
      <c r="K304" s="185" t="s">
        <v>133</v>
      </c>
      <c r="L304" s="38"/>
      <c r="M304" s="190" t="s">
        <v>1</v>
      </c>
      <c r="N304" s="191" t="s">
        <v>46</v>
      </c>
      <c r="O304" s="60"/>
      <c r="P304" s="192">
        <f t="shared" si="1"/>
        <v>0</v>
      </c>
      <c r="Q304" s="192">
        <v>0</v>
      </c>
      <c r="R304" s="192">
        <f t="shared" si="2"/>
        <v>0</v>
      </c>
      <c r="S304" s="192">
        <v>0</v>
      </c>
      <c r="T304" s="193">
        <f t="shared" si="3"/>
        <v>0</v>
      </c>
      <c r="AR304" s="17" t="s">
        <v>134</v>
      </c>
      <c r="AT304" s="17" t="s">
        <v>129</v>
      </c>
      <c r="AU304" s="17" t="s">
        <v>83</v>
      </c>
      <c r="AY304" s="17" t="s">
        <v>126</v>
      </c>
      <c r="BE304" s="194">
        <f t="shared" si="4"/>
        <v>0</v>
      </c>
      <c r="BF304" s="194">
        <f t="shared" si="5"/>
        <v>0</v>
      </c>
      <c r="BG304" s="194">
        <f t="shared" si="6"/>
        <v>0</v>
      </c>
      <c r="BH304" s="194">
        <f t="shared" si="7"/>
        <v>0</v>
      </c>
      <c r="BI304" s="194">
        <f t="shared" si="8"/>
        <v>0</v>
      </c>
      <c r="BJ304" s="17" t="s">
        <v>19</v>
      </c>
      <c r="BK304" s="194">
        <f t="shared" si="9"/>
        <v>0</v>
      </c>
      <c r="BL304" s="17" t="s">
        <v>134</v>
      </c>
      <c r="BM304" s="17" t="s">
        <v>431</v>
      </c>
    </row>
    <row r="305" spans="2:65" s="13" customFormat="1">
      <c r="B305" s="208"/>
      <c r="C305" s="209"/>
      <c r="D305" s="195" t="s">
        <v>138</v>
      </c>
      <c r="E305" s="210" t="s">
        <v>1</v>
      </c>
      <c r="F305" s="211" t="s">
        <v>432</v>
      </c>
      <c r="G305" s="209"/>
      <c r="H305" s="212">
        <v>106.2</v>
      </c>
      <c r="I305" s="213"/>
      <c r="J305" s="209"/>
      <c r="K305" s="209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138</v>
      </c>
      <c r="AU305" s="218" t="s">
        <v>83</v>
      </c>
      <c r="AV305" s="13" t="s">
        <v>83</v>
      </c>
      <c r="AW305" s="13" t="s">
        <v>38</v>
      </c>
      <c r="AX305" s="13" t="s">
        <v>19</v>
      </c>
      <c r="AY305" s="218" t="s">
        <v>126</v>
      </c>
    </row>
    <row r="306" spans="2:65" s="1" customFormat="1" ht="16.5" customHeight="1">
      <c r="B306" s="34"/>
      <c r="C306" s="230" t="s">
        <v>433</v>
      </c>
      <c r="D306" s="230" t="s">
        <v>173</v>
      </c>
      <c r="E306" s="231" t="s">
        <v>434</v>
      </c>
      <c r="F306" s="232" t="s">
        <v>1020</v>
      </c>
      <c r="G306" s="233" t="s">
        <v>234</v>
      </c>
      <c r="H306" s="234">
        <v>1</v>
      </c>
      <c r="I306" s="264">
        <v>1137800</v>
      </c>
      <c r="J306" s="236">
        <f t="shared" ref="J306:J312" si="10">ROUND(I306*H306,2)</f>
        <v>1137800</v>
      </c>
      <c r="K306" s="232" t="s">
        <v>1</v>
      </c>
      <c r="L306" s="237"/>
      <c r="M306" s="238" t="s">
        <v>1</v>
      </c>
      <c r="N306" s="239" t="s">
        <v>46</v>
      </c>
      <c r="O306" s="60"/>
      <c r="P306" s="192">
        <f t="shared" ref="P306:P312" si="11">O306*H306</f>
        <v>0</v>
      </c>
      <c r="Q306" s="192">
        <v>31.443000000000001</v>
      </c>
      <c r="R306" s="192">
        <f t="shared" ref="R306:R312" si="12">Q306*H306</f>
        <v>31.443000000000001</v>
      </c>
      <c r="S306" s="192">
        <v>0</v>
      </c>
      <c r="T306" s="193">
        <f t="shared" ref="T306:T312" si="13">S306*H306</f>
        <v>0</v>
      </c>
      <c r="AR306" s="17" t="s">
        <v>177</v>
      </c>
      <c r="AT306" s="17" t="s">
        <v>173</v>
      </c>
      <c r="AU306" s="17" t="s">
        <v>83</v>
      </c>
      <c r="AY306" s="17" t="s">
        <v>126</v>
      </c>
      <c r="BE306" s="194">
        <f t="shared" ref="BE306:BE312" si="14">IF(N306="základní",J306,0)</f>
        <v>1137800</v>
      </c>
      <c r="BF306" s="194">
        <f t="shared" ref="BF306:BF312" si="15">IF(N306="snížená",J306,0)</f>
        <v>0</v>
      </c>
      <c r="BG306" s="194">
        <f t="shared" ref="BG306:BG312" si="16">IF(N306="zákl. přenesená",J306,0)</f>
        <v>0</v>
      </c>
      <c r="BH306" s="194">
        <f t="shared" ref="BH306:BH312" si="17">IF(N306="sníž. přenesená",J306,0)</f>
        <v>0</v>
      </c>
      <c r="BI306" s="194">
        <f t="shared" ref="BI306:BI312" si="18">IF(N306="nulová",J306,0)</f>
        <v>0</v>
      </c>
      <c r="BJ306" s="17" t="s">
        <v>19</v>
      </c>
      <c r="BK306" s="194">
        <f t="shared" ref="BK306:BK312" si="19">ROUND(I306*H306,2)</f>
        <v>1137800</v>
      </c>
      <c r="BL306" s="17" t="s">
        <v>134</v>
      </c>
      <c r="BM306" s="17" t="s">
        <v>435</v>
      </c>
    </row>
    <row r="307" spans="2:65" s="1" customFormat="1" ht="16.5" customHeight="1">
      <c r="B307" s="34"/>
      <c r="C307" s="230" t="s">
        <v>436</v>
      </c>
      <c r="D307" s="230" t="s">
        <v>173</v>
      </c>
      <c r="E307" s="231" t="s">
        <v>437</v>
      </c>
      <c r="F307" s="232" t="s">
        <v>1021</v>
      </c>
      <c r="G307" s="233" t="s">
        <v>234</v>
      </c>
      <c r="H307" s="234">
        <v>1</v>
      </c>
      <c r="I307" s="264">
        <v>1137800</v>
      </c>
      <c r="J307" s="236">
        <f t="shared" si="10"/>
        <v>1137800</v>
      </c>
      <c r="K307" s="232" t="s">
        <v>1</v>
      </c>
      <c r="L307" s="237"/>
      <c r="M307" s="238" t="s">
        <v>1</v>
      </c>
      <c r="N307" s="239" t="s">
        <v>46</v>
      </c>
      <c r="O307" s="60"/>
      <c r="P307" s="192">
        <f t="shared" si="11"/>
        <v>0</v>
      </c>
      <c r="Q307" s="192">
        <v>31.443000000000001</v>
      </c>
      <c r="R307" s="192">
        <f t="shared" si="12"/>
        <v>31.443000000000001</v>
      </c>
      <c r="S307" s="192">
        <v>0</v>
      </c>
      <c r="T307" s="193">
        <f t="shared" si="13"/>
        <v>0</v>
      </c>
      <c r="AR307" s="17" t="s">
        <v>177</v>
      </c>
      <c r="AT307" s="17" t="s">
        <v>173</v>
      </c>
      <c r="AU307" s="17" t="s">
        <v>83</v>
      </c>
      <c r="AY307" s="17" t="s">
        <v>126</v>
      </c>
      <c r="BE307" s="194">
        <f t="shared" si="14"/>
        <v>1137800</v>
      </c>
      <c r="BF307" s="194">
        <f t="shared" si="15"/>
        <v>0</v>
      </c>
      <c r="BG307" s="194">
        <f t="shared" si="16"/>
        <v>0</v>
      </c>
      <c r="BH307" s="194">
        <f t="shared" si="17"/>
        <v>0</v>
      </c>
      <c r="BI307" s="194">
        <f t="shared" si="18"/>
        <v>0</v>
      </c>
      <c r="BJ307" s="17" t="s">
        <v>19</v>
      </c>
      <c r="BK307" s="194">
        <f t="shared" si="19"/>
        <v>1137800</v>
      </c>
      <c r="BL307" s="17" t="s">
        <v>134</v>
      </c>
      <c r="BM307" s="17" t="s">
        <v>438</v>
      </c>
    </row>
    <row r="308" spans="2:65" s="1" customFormat="1" ht="16.5" customHeight="1">
      <c r="B308" s="34"/>
      <c r="C308" s="230" t="s">
        <v>439</v>
      </c>
      <c r="D308" s="230" t="s">
        <v>173</v>
      </c>
      <c r="E308" s="231" t="s">
        <v>440</v>
      </c>
      <c r="F308" s="232" t="s">
        <v>1022</v>
      </c>
      <c r="G308" s="233" t="s">
        <v>234</v>
      </c>
      <c r="H308" s="234">
        <v>1</v>
      </c>
      <c r="I308" s="264">
        <v>3768600</v>
      </c>
      <c r="J308" s="236">
        <f t="shared" si="10"/>
        <v>3768600</v>
      </c>
      <c r="K308" s="232" t="s">
        <v>1</v>
      </c>
      <c r="L308" s="237"/>
      <c r="M308" s="238" t="s">
        <v>1</v>
      </c>
      <c r="N308" s="239" t="s">
        <v>46</v>
      </c>
      <c r="O308" s="60"/>
      <c r="P308" s="192">
        <f t="shared" si="11"/>
        <v>0</v>
      </c>
      <c r="Q308" s="192">
        <v>43.082000000000001</v>
      </c>
      <c r="R308" s="192">
        <f t="shared" si="12"/>
        <v>43.082000000000001</v>
      </c>
      <c r="S308" s="192">
        <v>0</v>
      </c>
      <c r="T308" s="193">
        <f t="shared" si="13"/>
        <v>0</v>
      </c>
      <c r="AR308" s="17" t="s">
        <v>177</v>
      </c>
      <c r="AT308" s="17" t="s">
        <v>173</v>
      </c>
      <c r="AU308" s="17" t="s">
        <v>83</v>
      </c>
      <c r="AY308" s="17" t="s">
        <v>126</v>
      </c>
      <c r="BE308" s="194">
        <f t="shared" si="14"/>
        <v>3768600</v>
      </c>
      <c r="BF308" s="194">
        <f t="shared" si="15"/>
        <v>0</v>
      </c>
      <c r="BG308" s="194">
        <f t="shared" si="16"/>
        <v>0</v>
      </c>
      <c r="BH308" s="194">
        <f t="shared" si="17"/>
        <v>0</v>
      </c>
      <c r="BI308" s="194">
        <f t="shared" si="18"/>
        <v>0</v>
      </c>
      <c r="BJ308" s="17" t="s">
        <v>19</v>
      </c>
      <c r="BK308" s="194">
        <f t="shared" si="19"/>
        <v>3768600</v>
      </c>
      <c r="BL308" s="17" t="s">
        <v>134</v>
      </c>
      <c r="BM308" s="17" t="s">
        <v>441</v>
      </c>
    </row>
    <row r="309" spans="2:65" s="1" customFormat="1" ht="16.5" customHeight="1">
      <c r="B309" s="34"/>
      <c r="C309" s="230" t="s">
        <v>442</v>
      </c>
      <c r="D309" s="230" t="s">
        <v>173</v>
      </c>
      <c r="E309" s="231" t="s">
        <v>443</v>
      </c>
      <c r="F309" s="232" t="s">
        <v>1022</v>
      </c>
      <c r="G309" s="233" t="s">
        <v>234</v>
      </c>
      <c r="H309" s="234">
        <v>1</v>
      </c>
      <c r="I309" s="264">
        <v>3806000</v>
      </c>
      <c r="J309" s="236">
        <f t="shared" si="10"/>
        <v>3806000</v>
      </c>
      <c r="K309" s="232" t="s">
        <v>1</v>
      </c>
      <c r="L309" s="237"/>
      <c r="M309" s="238" t="s">
        <v>1</v>
      </c>
      <c r="N309" s="239" t="s">
        <v>46</v>
      </c>
      <c r="O309" s="60"/>
      <c r="P309" s="192">
        <f t="shared" si="11"/>
        <v>0</v>
      </c>
      <c r="Q309" s="192">
        <v>43.082000000000001</v>
      </c>
      <c r="R309" s="192">
        <f t="shared" si="12"/>
        <v>43.082000000000001</v>
      </c>
      <c r="S309" s="192">
        <v>0</v>
      </c>
      <c r="T309" s="193">
        <f t="shared" si="13"/>
        <v>0</v>
      </c>
      <c r="AR309" s="17" t="s">
        <v>177</v>
      </c>
      <c r="AT309" s="17" t="s">
        <v>173</v>
      </c>
      <c r="AU309" s="17" t="s">
        <v>83</v>
      </c>
      <c r="AY309" s="17" t="s">
        <v>126</v>
      </c>
      <c r="BE309" s="194">
        <f t="shared" si="14"/>
        <v>3806000</v>
      </c>
      <c r="BF309" s="194">
        <f t="shared" si="15"/>
        <v>0</v>
      </c>
      <c r="BG309" s="194">
        <f t="shared" si="16"/>
        <v>0</v>
      </c>
      <c r="BH309" s="194">
        <f t="shared" si="17"/>
        <v>0</v>
      </c>
      <c r="BI309" s="194">
        <f t="shared" si="18"/>
        <v>0</v>
      </c>
      <c r="BJ309" s="17" t="s">
        <v>19</v>
      </c>
      <c r="BK309" s="194">
        <f t="shared" si="19"/>
        <v>3806000</v>
      </c>
      <c r="BL309" s="17" t="s">
        <v>134</v>
      </c>
      <c r="BM309" s="17" t="s">
        <v>444</v>
      </c>
    </row>
    <row r="310" spans="2:65" s="1" customFormat="1" ht="16.5" customHeight="1">
      <c r="B310" s="34"/>
      <c r="C310" s="183" t="s">
        <v>445</v>
      </c>
      <c r="D310" s="183" t="s">
        <v>129</v>
      </c>
      <c r="E310" s="184" t="s">
        <v>446</v>
      </c>
      <c r="F310" s="185" t="s">
        <v>447</v>
      </c>
      <c r="G310" s="186" t="s">
        <v>155</v>
      </c>
      <c r="H310" s="187">
        <v>92.34</v>
      </c>
      <c r="I310" s="188"/>
      <c r="J310" s="189">
        <f t="shared" si="10"/>
        <v>0</v>
      </c>
      <c r="K310" s="185" t="s">
        <v>133</v>
      </c>
      <c r="L310" s="38"/>
      <c r="M310" s="190" t="s">
        <v>1</v>
      </c>
      <c r="N310" s="191" t="s">
        <v>46</v>
      </c>
      <c r="O310" s="60"/>
      <c r="P310" s="192">
        <f t="shared" si="11"/>
        <v>0</v>
      </c>
      <c r="Q310" s="192">
        <v>0</v>
      </c>
      <c r="R310" s="192">
        <f t="shared" si="12"/>
        <v>0</v>
      </c>
      <c r="S310" s="192">
        <v>0</v>
      </c>
      <c r="T310" s="193">
        <f t="shared" si="13"/>
        <v>0</v>
      </c>
      <c r="AR310" s="17" t="s">
        <v>134</v>
      </c>
      <c r="AT310" s="17" t="s">
        <v>129</v>
      </c>
      <c r="AU310" s="17" t="s">
        <v>83</v>
      </c>
      <c r="AY310" s="17" t="s">
        <v>126</v>
      </c>
      <c r="BE310" s="194">
        <f t="shared" si="14"/>
        <v>0</v>
      </c>
      <c r="BF310" s="194">
        <f t="shared" si="15"/>
        <v>0</v>
      </c>
      <c r="BG310" s="194">
        <f t="shared" si="16"/>
        <v>0</v>
      </c>
      <c r="BH310" s="194">
        <f t="shared" si="17"/>
        <v>0</v>
      </c>
      <c r="BI310" s="194">
        <f t="shared" si="18"/>
        <v>0</v>
      </c>
      <c r="BJ310" s="17" t="s">
        <v>19</v>
      </c>
      <c r="BK310" s="194">
        <f t="shared" si="19"/>
        <v>0</v>
      </c>
      <c r="BL310" s="17" t="s">
        <v>134</v>
      </c>
      <c r="BM310" s="17" t="s">
        <v>448</v>
      </c>
    </row>
    <row r="311" spans="2:65" s="1" customFormat="1" ht="16.5" customHeight="1">
      <c r="B311" s="34"/>
      <c r="C311" s="230" t="s">
        <v>449</v>
      </c>
      <c r="D311" s="230" t="s">
        <v>173</v>
      </c>
      <c r="E311" s="231" t="s">
        <v>450</v>
      </c>
      <c r="F311" s="232" t="s">
        <v>1023</v>
      </c>
      <c r="G311" s="233" t="s">
        <v>234</v>
      </c>
      <c r="H311" s="234">
        <v>1</v>
      </c>
      <c r="I311" s="264">
        <v>4411600</v>
      </c>
      <c r="J311" s="236">
        <f t="shared" si="10"/>
        <v>4411600</v>
      </c>
      <c r="K311" s="232" t="s">
        <v>1</v>
      </c>
      <c r="L311" s="237"/>
      <c r="M311" s="238" t="s">
        <v>1</v>
      </c>
      <c r="N311" s="239" t="s">
        <v>46</v>
      </c>
      <c r="O311" s="60"/>
      <c r="P311" s="192">
        <f t="shared" si="11"/>
        <v>0</v>
      </c>
      <c r="Q311" s="192">
        <v>62.36</v>
      </c>
      <c r="R311" s="192">
        <f t="shared" si="12"/>
        <v>62.36</v>
      </c>
      <c r="S311" s="192">
        <v>0</v>
      </c>
      <c r="T311" s="193">
        <f t="shared" si="13"/>
        <v>0</v>
      </c>
      <c r="AR311" s="17" t="s">
        <v>177</v>
      </c>
      <c r="AT311" s="17" t="s">
        <v>173</v>
      </c>
      <c r="AU311" s="17" t="s">
        <v>83</v>
      </c>
      <c r="AY311" s="17" t="s">
        <v>126</v>
      </c>
      <c r="BE311" s="194">
        <f t="shared" si="14"/>
        <v>4411600</v>
      </c>
      <c r="BF311" s="194">
        <f t="shared" si="15"/>
        <v>0</v>
      </c>
      <c r="BG311" s="194">
        <f t="shared" si="16"/>
        <v>0</v>
      </c>
      <c r="BH311" s="194">
        <f t="shared" si="17"/>
        <v>0</v>
      </c>
      <c r="BI311" s="194">
        <f t="shared" si="18"/>
        <v>0</v>
      </c>
      <c r="BJ311" s="17" t="s">
        <v>19</v>
      </c>
      <c r="BK311" s="194">
        <f t="shared" si="19"/>
        <v>4411600</v>
      </c>
      <c r="BL311" s="17" t="s">
        <v>134</v>
      </c>
      <c r="BM311" s="17" t="s">
        <v>451</v>
      </c>
    </row>
    <row r="312" spans="2:65" s="1" customFormat="1" ht="16.5" customHeight="1">
      <c r="B312" s="34"/>
      <c r="C312" s="183" t="s">
        <v>452</v>
      </c>
      <c r="D312" s="183" t="s">
        <v>129</v>
      </c>
      <c r="E312" s="184" t="s">
        <v>453</v>
      </c>
      <c r="F312" s="185" t="s">
        <v>454</v>
      </c>
      <c r="G312" s="186" t="s">
        <v>155</v>
      </c>
      <c r="H312" s="187">
        <v>64.78</v>
      </c>
      <c r="I312" s="188"/>
      <c r="J312" s="189">
        <f t="shared" si="10"/>
        <v>0</v>
      </c>
      <c r="K312" s="185" t="s">
        <v>133</v>
      </c>
      <c r="L312" s="38"/>
      <c r="M312" s="190" t="s">
        <v>1</v>
      </c>
      <c r="N312" s="191" t="s">
        <v>46</v>
      </c>
      <c r="O312" s="60"/>
      <c r="P312" s="192">
        <f t="shared" si="11"/>
        <v>0</v>
      </c>
      <c r="Q312" s="192">
        <v>0</v>
      </c>
      <c r="R312" s="192">
        <f t="shared" si="12"/>
        <v>0</v>
      </c>
      <c r="S312" s="192">
        <v>0</v>
      </c>
      <c r="T312" s="193">
        <f t="shared" si="13"/>
        <v>0</v>
      </c>
      <c r="AR312" s="17" t="s">
        <v>134</v>
      </c>
      <c r="AT312" s="17" t="s">
        <v>129</v>
      </c>
      <c r="AU312" s="17" t="s">
        <v>83</v>
      </c>
      <c r="AY312" s="17" t="s">
        <v>126</v>
      </c>
      <c r="BE312" s="194">
        <f t="shared" si="14"/>
        <v>0</v>
      </c>
      <c r="BF312" s="194">
        <f t="shared" si="15"/>
        <v>0</v>
      </c>
      <c r="BG312" s="194">
        <f t="shared" si="16"/>
        <v>0</v>
      </c>
      <c r="BH312" s="194">
        <f t="shared" si="17"/>
        <v>0</v>
      </c>
      <c r="BI312" s="194">
        <f t="shared" si="18"/>
        <v>0</v>
      </c>
      <c r="BJ312" s="17" t="s">
        <v>19</v>
      </c>
      <c r="BK312" s="194">
        <f t="shared" si="19"/>
        <v>0</v>
      </c>
      <c r="BL312" s="17" t="s">
        <v>134</v>
      </c>
      <c r="BM312" s="17" t="s">
        <v>455</v>
      </c>
    </row>
    <row r="313" spans="2:65" s="1" customFormat="1" ht="19.5">
      <c r="B313" s="34"/>
      <c r="C313" s="35"/>
      <c r="D313" s="195" t="s">
        <v>136</v>
      </c>
      <c r="E313" s="35"/>
      <c r="F313" s="196" t="s">
        <v>354</v>
      </c>
      <c r="G313" s="35"/>
      <c r="H313" s="35"/>
      <c r="I313" s="112"/>
      <c r="J313" s="35"/>
      <c r="K313" s="35"/>
      <c r="L313" s="38"/>
      <c r="M313" s="197"/>
      <c r="N313" s="60"/>
      <c r="O313" s="60"/>
      <c r="P313" s="60"/>
      <c r="Q313" s="60"/>
      <c r="R313" s="60"/>
      <c r="S313" s="60"/>
      <c r="T313" s="61"/>
      <c r="AT313" s="17" t="s">
        <v>136</v>
      </c>
      <c r="AU313" s="17" t="s">
        <v>83</v>
      </c>
    </row>
    <row r="314" spans="2:65" s="13" customFormat="1">
      <c r="B314" s="208"/>
      <c r="C314" s="209"/>
      <c r="D314" s="195" t="s">
        <v>138</v>
      </c>
      <c r="E314" s="210" t="s">
        <v>1</v>
      </c>
      <c r="F314" s="211" t="s">
        <v>456</v>
      </c>
      <c r="G314" s="209"/>
      <c r="H314" s="212">
        <v>64.78</v>
      </c>
      <c r="I314" s="213"/>
      <c r="J314" s="209"/>
      <c r="K314" s="209"/>
      <c r="L314" s="214"/>
      <c r="M314" s="215"/>
      <c r="N314" s="216"/>
      <c r="O314" s="216"/>
      <c r="P314" s="216"/>
      <c r="Q314" s="216"/>
      <c r="R314" s="216"/>
      <c r="S314" s="216"/>
      <c r="T314" s="217"/>
      <c r="AT314" s="218" t="s">
        <v>138</v>
      </c>
      <c r="AU314" s="218" t="s">
        <v>83</v>
      </c>
      <c r="AV314" s="13" t="s">
        <v>83</v>
      </c>
      <c r="AW314" s="13" t="s">
        <v>38</v>
      </c>
      <c r="AX314" s="13" t="s">
        <v>19</v>
      </c>
      <c r="AY314" s="218" t="s">
        <v>126</v>
      </c>
    </row>
    <row r="315" spans="2:65" s="1" customFormat="1" ht="16.5" customHeight="1">
      <c r="B315" s="34"/>
      <c r="C315" s="183" t="s">
        <v>457</v>
      </c>
      <c r="D315" s="183" t="s">
        <v>129</v>
      </c>
      <c r="E315" s="184" t="s">
        <v>458</v>
      </c>
      <c r="F315" s="185" t="s">
        <v>459</v>
      </c>
      <c r="G315" s="186" t="s">
        <v>155</v>
      </c>
      <c r="H315" s="187">
        <v>112.32</v>
      </c>
      <c r="I315" s="188"/>
      <c r="J315" s="189">
        <f>ROUND(I315*H315,2)</f>
        <v>0</v>
      </c>
      <c r="K315" s="185" t="s">
        <v>133</v>
      </c>
      <c r="L315" s="38"/>
      <c r="M315" s="190" t="s">
        <v>1</v>
      </c>
      <c r="N315" s="191" t="s">
        <v>46</v>
      </c>
      <c r="O315" s="60"/>
      <c r="P315" s="192">
        <f>O315*H315</f>
        <v>0</v>
      </c>
      <c r="Q315" s="192">
        <v>0</v>
      </c>
      <c r="R315" s="192">
        <f>Q315*H315</f>
        <v>0</v>
      </c>
      <c r="S315" s="192">
        <v>0</v>
      </c>
      <c r="T315" s="193">
        <f>S315*H315</f>
        <v>0</v>
      </c>
      <c r="AR315" s="17" t="s">
        <v>134</v>
      </c>
      <c r="AT315" s="17" t="s">
        <v>129</v>
      </c>
      <c r="AU315" s="17" t="s">
        <v>83</v>
      </c>
      <c r="AY315" s="17" t="s">
        <v>126</v>
      </c>
      <c r="BE315" s="194">
        <f>IF(N315="základní",J315,0)</f>
        <v>0</v>
      </c>
      <c r="BF315" s="194">
        <f>IF(N315="snížená",J315,0)</f>
        <v>0</v>
      </c>
      <c r="BG315" s="194">
        <f>IF(N315="zákl. přenesená",J315,0)</f>
        <v>0</v>
      </c>
      <c r="BH315" s="194">
        <f>IF(N315="sníž. přenesená",J315,0)</f>
        <v>0</v>
      </c>
      <c r="BI315" s="194">
        <f>IF(N315="nulová",J315,0)</f>
        <v>0</v>
      </c>
      <c r="BJ315" s="17" t="s">
        <v>19</v>
      </c>
      <c r="BK315" s="194">
        <f>ROUND(I315*H315,2)</f>
        <v>0</v>
      </c>
      <c r="BL315" s="17" t="s">
        <v>134</v>
      </c>
      <c r="BM315" s="17" t="s">
        <v>460</v>
      </c>
    </row>
    <row r="316" spans="2:65" s="1" customFormat="1" ht="19.5">
      <c r="B316" s="34"/>
      <c r="C316" s="35"/>
      <c r="D316" s="195" t="s">
        <v>136</v>
      </c>
      <c r="E316" s="35"/>
      <c r="F316" s="196" t="s">
        <v>354</v>
      </c>
      <c r="G316" s="35"/>
      <c r="H316" s="35"/>
      <c r="I316" s="112"/>
      <c r="J316" s="35"/>
      <c r="K316" s="35"/>
      <c r="L316" s="38"/>
      <c r="M316" s="197"/>
      <c r="N316" s="60"/>
      <c r="O316" s="60"/>
      <c r="P316" s="60"/>
      <c r="Q316" s="60"/>
      <c r="R316" s="60"/>
      <c r="S316" s="60"/>
      <c r="T316" s="61"/>
      <c r="AT316" s="17" t="s">
        <v>136</v>
      </c>
      <c r="AU316" s="17" t="s">
        <v>83</v>
      </c>
    </row>
    <row r="317" spans="2:65" s="13" customFormat="1">
      <c r="B317" s="208"/>
      <c r="C317" s="209"/>
      <c r="D317" s="195" t="s">
        <v>138</v>
      </c>
      <c r="E317" s="210" t="s">
        <v>1</v>
      </c>
      <c r="F317" s="211" t="s">
        <v>461</v>
      </c>
      <c r="G317" s="209"/>
      <c r="H317" s="212">
        <v>112.32</v>
      </c>
      <c r="I317" s="213"/>
      <c r="J317" s="209"/>
      <c r="K317" s="209"/>
      <c r="L317" s="214"/>
      <c r="M317" s="215"/>
      <c r="N317" s="216"/>
      <c r="O317" s="216"/>
      <c r="P317" s="216"/>
      <c r="Q317" s="216"/>
      <c r="R317" s="216"/>
      <c r="S317" s="216"/>
      <c r="T317" s="217"/>
      <c r="AT317" s="218" t="s">
        <v>138</v>
      </c>
      <c r="AU317" s="218" t="s">
        <v>83</v>
      </c>
      <c r="AV317" s="13" t="s">
        <v>83</v>
      </c>
      <c r="AW317" s="13" t="s">
        <v>38</v>
      </c>
      <c r="AX317" s="13" t="s">
        <v>19</v>
      </c>
      <c r="AY317" s="218" t="s">
        <v>126</v>
      </c>
    </row>
    <row r="318" spans="2:65" s="1" customFormat="1" ht="16.5" customHeight="1">
      <c r="B318" s="34"/>
      <c r="C318" s="183" t="s">
        <v>462</v>
      </c>
      <c r="D318" s="183" t="s">
        <v>129</v>
      </c>
      <c r="E318" s="184" t="s">
        <v>463</v>
      </c>
      <c r="F318" s="185" t="s">
        <v>464</v>
      </c>
      <c r="G318" s="186" t="s">
        <v>155</v>
      </c>
      <c r="H318" s="187">
        <v>98.566000000000003</v>
      </c>
      <c r="I318" s="188"/>
      <c r="J318" s="189">
        <f>ROUND(I318*H318,2)</f>
        <v>0</v>
      </c>
      <c r="K318" s="185" t="s">
        <v>133</v>
      </c>
      <c r="L318" s="38"/>
      <c r="M318" s="190" t="s">
        <v>1</v>
      </c>
      <c r="N318" s="191" t="s">
        <v>46</v>
      </c>
      <c r="O318" s="60"/>
      <c r="P318" s="192">
        <f>O318*H318</f>
        <v>0</v>
      </c>
      <c r="Q318" s="192">
        <v>0</v>
      </c>
      <c r="R318" s="192">
        <f>Q318*H318</f>
        <v>0</v>
      </c>
      <c r="S318" s="192">
        <v>0</v>
      </c>
      <c r="T318" s="193">
        <f>S318*H318</f>
        <v>0</v>
      </c>
      <c r="AR318" s="17" t="s">
        <v>134</v>
      </c>
      <c r="AT318" s="17" t="s">
        <v>129</v>
      </c>
      <c r="AU318" s="17" t="s">
        <v>83</v>
      </c>
      <c r="AY318" s="17" t="s">
        <v>126</v>
      </c>
      <c r="BE318" s="194">
        <f>IF(N318="základní",J318,0)</f>
        <v>0</v>
      </c>
      <c r="BF318" s="194">
        <f>IF(N318="snížená",J318,0)</f>
        <v>0</v>
      </c>
      <c r="BG318" s="194">
        <f>IF(N318="zákl. přenesená",J318,0)</f>
        <v>0</v>
      </c>
      <c r="BH318" s="194">
        <f>IF(N318="sníž. přenesená",J318,0)</f>
        <v>0</v>
      </c>
      <c r="BI318" s="194">
        <f>IF(N318="nulová",J318,0)</f>
        <v>0</v>
      </c>
      <c r="BJ318" s="17" t="s">
        <v>19</v>
      </c>
      <c r="BK318" s="194">
        <f>ROUND(I318*H318,2)</f>
        <v>0</v>
      </c>
      <c r="BL318" s="17" t="s">
        <v>134</v>
      </c>
      <c r="BM318" s="17" t="s">
        <v>465</v>
      </c>
    </row>
    <row r="319" spans="2:65" s="1" customFormat="1" ht="19.5">
      <c r="B319" s="34"/>
      <c r="C319" s="35"/>
      <c r="D319" s="195" t="s">
        <v>136</v>
      </c>
      <c r="E319" s="35"/>
      <c r="F319" s="196" t="s">
        <v>466</v>
      </c>
      <c r="G319" s="35"/>
      <c r="H319" s="35"/>
      <c r="I319" s="112"/>
      <c r="J319" s="35"/>
      <c r="K319" s="35"/>
      <c r="L319" s="38"/>
      <c r="M319" s="197"/>
      <c r="N319" s="60"/>
      <c r="O319" s="60"/>
      <c r="P319" s="60"/>
      <c r="Q319" s="60"/>
      <c r="R319" s="60"/>
      <c r="S319" s="60"/>
      <c r="T319" s="61"/>
      <c r="AT319" s="17" t="s">
        <v>136</v>
      </c>
      <c r="AU319" s="17" t="s">
        <v>83</v>
      </c>
    </row>
    <row r="320" spans="2:65" s="1" customFormat="1" ht="16.5" customHeight="1">
      <c r="B320" s="34"/>
      <c r="C320" s="183" t="s">
        <v>467</v>
      </c>
      <c r="D320" s="183" t="s">
        <v>129</v>
      </c>
      <c r="E320" s="184" t="s">
        <v>468</v>
      </c>
      <c r="F320" s="185" t="s">
        <v>469</v>
      </c>
      <c r="G320" s="186" t="s">
        <v>234</v>
      </c>
      <c r="H320" s="187">
        <v>5</v>
      </c>
      <c r="I320" s="188"/>
      <c r="J320" s="189">
        <f>ROUND(I320*H320,2)</f>
        <v>0</v>
      </c>
      <c r="K320" s="185" t="s">
        <v>133</v>
      </c>
      <c r="L320" s="38"/>
      <c r="M320" s="190" t="s">
        <v>1</v>
      </c>
      <c r="N320" s="191" t="s">
        <v>46</v>
      </c>
      <c r="O320" s="60"/>
      <c r="P320" s="192">
        <f>O320*H320</f>
        <v>0</v>
      </c>
      <c r="Q320" s="192">
        <v>0</v>
      </c>
      <c r="R320" s="192">
        <f>Q320*H320</f>
        <v>0</v>
      </c>
      <c r="S320" s="192">
        <v>0</v>
      </c>
      <c r="T320" s="193">
        <f>S320*H320</f>
        <v>0</v>
      </c>
      <c r="AR320" s="17" t="s">
        <v>134</v>
      </c>
      <c r="AT320" s="17" t="s">
        <v>129</v>
      </c>
      <c r="AU320" s="17" t="s">
        <v>83</v>
      </c>
      <c r="AY320" s="17" t="s">
        <v>126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17" t="s">
        <v>19</v>
      </c>
      <c r="BK320" s="194">
        <f>ROUND(I320*H320,2)</f>
        <v>0</v>
      </c>
      <c r="BL320" s="17" t="s">
        <v>134</v>
      </c>
      <c r="BM320" s="17" t="s">
        <v>470</v>
      </c>
    </row>
    <row r="321" spans="2:65" s="1" customFormat="1" ht="19.5">
      <c r="B321" s="34"/>
      <c r="C321" s="35"/>
      <c r="D321" s="195" t="s">
        <v>136</v>
      </c>
      <c r="E321" s="35"/>
      <c r="F321" s="196" t="s">
        <v>471</v>
      </c>
      <c r="G321" s="35"/>
      <c r="H321" s="35"/>
      <c r="I321" s="112"/>
      <c r="J321" s="35"/>
      <c r="K321" s="35"/>
      <c r="L321" s="38"/>
      <c r="M321" s="197"/>
      <c r="N321" s="60"/>
      <c r="O321" s="60"/>
      <c r="P321" s="60"/>
      <c r="Q321" s="60"/>
      <c r="R321" s="60"/>
      <c r="S321" s="60"/>
      <c r="T321" s="61"/>
      <c r="AT321" s="17" t="s">
        <v>136</v>
      </c>
      <c r="AU321" s="17" t="s">
        <v>83</v>
      </c>
    </row>
    <row r="322" spans="2:65" s="1" customFormat="1" ht="16.5" customHeight="1">
      <c r="B322" s="34"/>
      <c r="C322" s="183" t="s">
        <v>472</v>
      </c>
      <c r="D322" s="183" t="s">
        <v>129</v>
      </c>
      <c r="E322" s="184" t="s">
        <v>473</v>
      </c>
      <c r="F322" s="185" t="s">
        <v>474</v>
      </c>
      <c r="G322" s="186" t="s">
        <v>234</v>
      </c>
      <c r="H322" s="187">
        <v>5</v>
      </c>
      <c r="I322" s="188"/>
      <c r="J322" s="189">
        <f>ROUND(I322*H322,2)</f>
        <v>0</v>
      </c>
      <c r="K322" s="185" t="s">
        <v>133</v>
      </c>
      <c r="L322" s="38"/>
      <c r="M322" s="190" t="s">
        <v>1</v>
      </c>
      <c r="N322" s="191" t="s">
        <v>46</v>
      </c>
      <c r="O322" s="60"/>
      <c r="P322" s="192">
        <f>O322*H322</f>
        <v>0</v>
      </c>
      <c r="Q322" s="192">
        <v>0</v>
      </c>
      <c r="R322" s="192">
        <f>Q322*H322</f>
        <v>0</v>
      </c>
      <c r="S322" s="192">
        <v>0</v>
      </c>
      <c r="T322" s="193">
        <f>S322*H322</f>
        <v>0</v>
      </c>
      <c r="AR322" s="17" t="s">
        <v>134</v>
      </c>
      <c r="AT322" s="17" t="s">
        <v>129</v>
      </c>
      <c r="AU322" s="17" t="s">
        <v>83</v>
      </c>
      <c r="AY322" s="17" t="s">
        <v>126</v>
      </c>
      <c r="BE322" s="194">
        <f>IF(N322="základní",J322,0)</f>
        <v>0</v>
      </c>
      <c r="BF322" s="194">
        <f>IF(N322="snížená",J322,0)</f>
        <v>0</v>
      </c>
      <c r="BG322" s="194">
        <f>IF(N322="zákl. přenesená",J322,0)</f>
        <v>0</v>
      </c>
      <c r="BH322" s="194">
        <f>IF(N322="sníž. přenesená",J322,0)</f>
        <v>0</v>
      </c>
      <c r="BI322" s="194">
        <f>IF(N322="nulová",J322,0)</f>
        <v>0</v>
      </c>
      <c r="BJ322" s="17" t="s">
        <v>19</v>
      </c>
      <c r="BK322" s="194">
        <f>ROUND(I322*H322,2)</f>
        <v>0</v>
      </c>
      <c r="BL322" s="17" t="s">
        <v>134</v>
      </c>
      <c r="BM322" s="17" t="s">
        <v>475</v>
      </c>
    </row>
    <row r="323" spans="2:65" s="1" customFormat="1" ht="19.5">
      <c r="B323" s="34"/>
      <c r="C323" s="35"/>
      <c r="D323" s="195" t="s">
        <v>136</v>
      </c>
      <c r="E323" s="35"/>
      <c r="F323" s="196" t="s">
        <v>471</v>
      </c>
      <c r="G323" s="35"/>
      <c r="H323" s="35"/>
      <c r="I323" s="112"/>
      <c r="J323" s="35"/>
      <c r="K323" s="35"/>
      <c r="L323" s="38"/>
      <c r="M323" s="197"/>
      <c r="N323" s="60"/>
      <c r="O323" s="60"/>
      <c r="P323" s="60"/>
      <c r="Q323" s="60"/>
      <c r="R323" s="60"/>
      <c r="S323" s="60"/>
      <c r="T323" s="61"/>
      <c r="AT323" s="17" t="s">
        <v>136</v>
      </c>
      <c r="AU323" s="17" t="s">
        <v>83</v>
      </c>
    </row>
    <row r="324" spans="2:65" s="1" customFormat="1" ht="16.5" customHeight="1">
      <c r="B324" s="34"/>
      <c r="C324" s="230" t="s">
        <v>476</v>
      </c>
      <c r="D324" s="230" t="s">
        <v>173</v>
      </c>
      <c r="E324" s="231" t="s">
        <v>477</v>
      </c>
      <c r="F324" s="232" t="s">
        <v>478</v>
      </c>
      <c r="G324" s="233" t="s">
        <v>234</v>
      </c>
      <c r="H324" s="234">
        <v>5</v>
      </c>
      <c r="I324" s="235"/>
      <c r="J324" s="236">
        <f t="shared" ref="J324:J330" si="20">ROUND(I324*H324,2)</f>
        <v>0</v>
      </c>
      <c r="K324" s="232" t="s">
        <v>133</v>
      </c>
      <c r="L324" s="237"/>
      <c r="M324" s="238" t="s">
        <v>1</v>
      </c>
      <c r="N324" s="239" t="s">
        <v>46</v>
      </c>
      <c r="O324" s="60"/>
      <c r="P324" s="192">
        <f t="shared" ref="P324:P330" si="21">O324*H324</f>
        <v>0</v>
      </c>
      <c r="Q324" s="192">
        <v>0</v>
      </c>
      <c r="R324" s="192">
        <f t="shared" ref="R324:R330" si="22">Q324*H324</f>
        <v>0</v>
      </c>
      <c r="S324" s="192">
        <v>0</v>
      </c>
      <c r="T324" s="193">
        <f t="shared" ref="T324:T330" si="23">S324*H324</f>
        <v>0</v>
      </c>
      <c r="AR324" s="17" t="s">
        <v>177</v>
      </c>
      <c r="AT324" s="17" t="s">
        <v>173</v>
      </c>
      <c r="AU324" s="17" t="s">
        <v>83</v>
      </c>
      <c r="AY324" s="17" t="s">
        <v>126</v>
      </c>
      <c r="BE324" s="194">
        <f t="shared" ref="BE324:BE330" si="24">IF(N324="základní",J324,0)</f>
        <v>0</v>
      </c>
      <c r="BF324" s="194">
        <f t="shared" ref="BF324:BF330" si="25">IF(N324="snížená",J324,0)</f>
        <v>0</v>
      </c>
      <c r="BG324" s="194">
        <f t="shared" ref="BG324:BG330" si="26">IF(N324="zákl. přenesená",J324,0)</f>
        <v>0</v>
      </c>
      <c r="BH324" s="194">
        <f t="shared" ref="BH324:BH330" si="27">IF(N324="sníž. přenesená",J324,0)</f>
        <v>0</v>
      </c>
      <c r="BI324" s="194">
        <f t="shared" ref="BI324:BI330" si="28">IF(N324="nulová",J324,0)</f>
        <v>0</v>
      </c>
      <c r="BJ324" s="17" t="s">
        <v>19</v>
      </c>
      <c r="BK324" s="194">
        <f t="shared" ref="BK324:BK330" si="29">ROUND(I324*H324,2)</f>
        <v>0</v>
      </c>
      <c r="BL324" s="17" t="s">
        <v>134</v>
      </c>
      <c r="BM324" s="17" t="s">
        <v>479</v>
      </c>
    </row>
    <row r="325" spans="2:65" s="1" customFormat="1" ht="16.5" customHeight="1">
      <c r="B325" s="34"/>
      <c r="C325" s="183" t="s">
        <v>480</v>
      </c>
      <c r="D325" s="183" t="s">
        <v>129</v>
      </c>
      <c r="E325" s="184" t="s">
        <v>481</v>
      </c>
      <c r="F325" s="185" t="s">
        <v>482</v>
      </c>
      <c r="G325" s="186" t="s">
        <v>234</v>
      </c>
      <c r="H325" s="187">
        <v>19</v>
      </c>
      <c r="I325" s="188"/>
      <c r="J325" s="189">
        <f t="shared" si="20"/>
        <v>0</v>
      </c>
      <c r="K325" s="185" t="s">
        <v>483</v>
      </c>
      <c r="L325" s="38"/>
      <c r="M325" s="190" t="s">
        <v>1</v>
      </c>
      <c r="N325" s="191" t="s">
        <v>46</v>
      </c>
      <c r="O325" s="60"/>
      <c r="P325" s="192">
        <f t="shared" si="21"/>
        <v>0</v>
      </c>
      <c r="Q325" s="192">
        <v>0</v>
      </c>
      <c r="R325" s="192">
        <f t="shared" si="22"/>
        <v>0</v>
      </c>
      <c r="S325" s="192">
        <v>0</v>
      </c>
      <c r="T325" s="193">
        <f t="shared" si="23"/>
        <v>0</v>
      </c>
      <c r="AR325" s="17" t="s">
        <v>134</v>
      </c>
      <c r="AT325" s="17" t="s">
        <v>129</v>
      </c>
      <c r="AU325" s="17" t="s">
        <v>83</v>
      </c>
      <c r="AY325" s="17" t="s">
        <v>126</v>
      </c>
      <c r="BE325" s="194">
        <f t="shared" si="24"/>
        <v>0</v>
      </c>
      <c r="BF325" s="194">
        <f t="shared" si="25"/>
        <v>0</v>
      </c>
      <c r="BG325" s="194">
        <f t="shared" si="26"/>
        <v>0</v>
      </c>
      <c r="BH325" s="194">
        <f t="shared" si="27"/>
        <v>0</v>
      </c>
      <c r="BI325" s="194">
        <f t="shared" si="28"/>
        <v>0</v>
      </c>
      <c r="BJ325" s="17" t="s">
        <v>19</v>
      </c>
      <c r="BK325" s="194">
        <f t="shared" si="29"/>
        <v>0</v>
      </c>
      <c r="BL325" s="17" t="s">
        <v>134</v>
      </c>
      <c r="BM325" s="17" t="s">
        <v>484</v>
      </c>
    </row>
    <row r="326" spans="2:65" s="1" customFormat="1" ht="16.5" customHeight="1">
      <c r="B326" s="34"/>
      <c r="C326" s="230" t="s">
        <v>485</v>
      </c>
      <c r="D326" s="230" t="s">
        <v>173</v>
      </c>
      <c r="E326" s="231" t="s">
        <v>486</v>
      </c>
      <c r="F326" s="232" t="s">
        <v>487</v>
      </c>
      <c r="G326" s="233" t="s">
        <v>234</v>
      </c>
      <c r="H326" s="234">
        <v>19</v>
      </c>
      <c r="I326" s="235"/>
      <c r="J326" s="236">
        <f t="shared" si="20"/>
        <v>0</v>
      </c>
      <c r="K326" s="232" t="s">
        <v>483</v>
      </c>
      <c r="L326" s="237"/>
      <c r="M326" s="238" t="s">
        <v>1</v>
      </c>
      <c r="N326" s="239" t="s">
        <v>46</v>
      </c>
      <c r="O326" s="60"/>
      <c r="P326" s="192">
        <f t="shared" si="21"/>
        <v>0</v>
      </c>
      <c r="Q326" s="192">
        <v>0</v>
      </c>
      <c r="R326" s="192">
        <f t="shared" si="22"/>
        <v>0</v>
      </c>
      <c r="S326" s="192">
        <v>0</v>
      </c>
      <c r="T326" s="193">
        <f t="shared" si="23"/>
        <v>0</v>
      </c>
      <c r="AR326" s="17" t="s">
        <v>177</v>
      </c>
      <c r="AT326" s="17" t="s">
        <v>173</v>
      </c>
      <c r="AU326" s="17" t="s">
        <v>83</v>
      </c>
      <c r="AY326" s="17" t="s">
        <v>126</v>
      </c>
      <c r="BE326" s="194">
        <f t="shared" si="24"/>
        <v>0</v>
      </c>
      <c r="BF326" s="194">
        <f t="shared" si="25"/>
        <v>0</v>
      </c>
      <c r="BG326" s="194">
        <f t="shared" si="26"/>
        <v>0</v>
      </c>
      <c r="BH326" s="194">
        <f t="shared" si="27"/>
        <v>0</v>
      </c>
      <c r="BI326" s="194">
        <f t="shared" si="28"/>
        <v>0</v>
      </c>
      <c r="BJ326" s="17" t="s">
        <v>19</v>
      </c>
      <c r="BK326" s="194">
        <f t="shared" si="29"/>
        <v>0</v>
      </c>
      <c r="BL326" s="17" t="s">
        <v>134</v>
      </c>
      <c r="BM326" s="17" t="s">
        <v>488</v>
      </c>
    </row>
    <row r="327" spans="2:65" s="1" customFormat="1" ht="16.5" customHeight="1">
      <c r="B327" s="34"/>
      <c r="C327" s="183" t="s">
        <v>489</v>
      </c>
      <c r="D327" s="183" t="s">
        <v>129</v>
      </c>
      <c r="E327" s="184" t="s">
        <v>490</v>
      </c>
      <c r="F327" s="185" t="s">
        <v>491</v>
      </c>
      <c r="G327" s="186" t="s">
        <v>234</v>
      </c>
      <c r="H327" s="187">
        <v>9</v>
      </c>
      <c r="I327" s="188"/>
      <c r="J327" s="189">
        <f t="shared" si="20"/>
        <v>0</v>
      </c>
      <c r="K327" s="185" t="s">
        <v>483</v>
      </c>
      <c r="L327" s="38"/>
      <c r="M327" s="190" t="s">
        <v>1</v>
      </c>
      <c r="N327" s="191" t="s">
        <v>46</v>
      </c>
      <c r="O327" s="60"/>
      <c r="P327" s="192">
        <f t="shared" si="21"/>
        <v>0</v>
      </c>
      <c r="Q327" s="192">
        <v>0</v>
      </c>
      <c r="R327" s="192">
        <f t="shared" si="22"/>
        <v>0</v>
      </c>
      <c r="S327" s="192">
        <v>0</v>
      </c>
      <c r="T327" s="193">
        <f t="shared" si="23"/>
        <v>0</v>
      </c>
      <c r="AR327" s="17" t="s">
        <v>134</v>
      </c>
      <c r="AT327" s="17" t="s">
        <v>129</v>
      </c>
      <c r="AU327" s="17" t="s">
        <v>83</v>
      </c>
      <c r="AY327" s="17" t="s">
        <v>126</v>
      </c>
      <c r="BE327" s="194">
        <f t="shared" si="24"/>
        <v>0</v>
      </c>
      <c r="BF327" s="194">
        <f t="shared" si="25"/>
        <v>0</v>
      </c>
      <c r="BG327" s="194">
        <f t="shared" si="26"/>
        <v>0</v>
      </c>
      <c r="BH327" s="194">
        <f t="shared" si="27"/>
        <v>0</v>
      </c>
      <c r="BI327" s="194">
        <f t="shared" si="28"/>
        <v>0</v>
      </c>
      <c r="BJ327" s="17" t="s">
        <v>19</v>
      </c>
      <c r="BK327" s="194">
        <f t="shared" si="29"/>
        <v>0</v>
      </c>
      <c r="BL327" s="17" t="s">
        <v>134</v>
      </c>
      <c r="BM327" s="17" t="s">
        <v>492</v>
      </c>
    </row>
    <row r="328" spans="2:65" s="1" customFormat="1" ht="16.5" customHeight="1">
      <c r="B328" s="34"/>
      <c r="C328" s="230" t="s">
        <v>493</v>
      </c>
      <c r="D328" s="230" t="s">
        <v>173</v>
      </c>
      <c r="E328" s="231" t="s">
        <v>494</v>
      </c>
      <c r="F328" s="232" t="s">
        <v>495</v>
      </c>
      <c r="G328" s="233" t="s">
        <v>234</v>
      </c>
      <c r="H328" s="234">
        <v>9</v>
      </c>
      <c r="I328" s="235"/>
      <c r="J328" s="236">
        <f t="shared" si="20"/>
        <v>0</v>
      </c>
      <c r="K328" s="232" t="s">
        <v>483</v>
      </c>
      <c r="L328" s="237"/>
      <c r="M328" s="238" t="s">
        <v>1</v>
      </c>
      <c r="N328" s="239" t="s">
        <v>46</v>
      </c>
      <c r="O328" s="60"/>
      <c r="P328" s="192">
        <f t="shared" si="21"/>
        <v>0</v>
      </c>
      <c r="Q328" s="192">
        <v>0</v>
      </c>
      <c r="R328" s="192">
        <f t="shared" si="22"/>
        <v>0</v>
      </c>
      <c r="S328" s="192">
        <v>0</v>
      </c>
      <c r="T328" s="193">
        <f t="shared" si="23"/>
        <v>0</v>
      </c>
      <c r="AR328" s="17" t="s">
        <v>177</v>
      </c>
      <c r="AT328" s="17" t="s">
        <v>173</v>
      </c>
      <c r="AU328" s="17" t="s">
        <v>83</v>
      </c>
      <c r="AY328" s="17" t="s">
        <v>126</v>
      </c>
      <c r="BE328" s="194">
        <f t="shared" si="24"/>
        <v>0</v>
      </c>
      <c r="BF328" s="194">
        <f t="shared" si="25"/>
        <v>0</v>
      </c>
      <c r="BG328" s="194">
        <f t="shared" si="26"/>
        <v>0</v>
      </c>
      <c r="BH328" s="194">
        <f t="shared" si="27"/>
        <v>0</v>
      </c>
      <c r="BI328" s="194">
        <f t="shared" si="28"/>
        <v>0</v>
      </c>
      <c r="BJ328" s="17" t="s">
        <v>19</v>
      </c>
      <c r="BK328" s="194">
        <f t="shared" si="29"/>
        <v>0</v>
      </c>
      <c r="BL328" s="17" t="s">
        <v>134</v>
      </c>
      <c r="BM328" s="17" t="s">
        <v>496</v>
      </c>
    </row>
    <row r="329" spans="2:65" s="1" customFormat="1" ht="16.5" customHeight="1">
      <c r="B329" s="34"/>
      <c r="C329" s="230" t="s">
        <v>497</v>
      </c>
      <c r="D329" s="230" t="s">
        <v>173</v>
      </c>
      <c r="E329" s="231" t="s">
        <v>498</v>
      </c>
      <c r="F329" s="232" t="s">
        <v>499</v>
      </c>
      <c r="G329" s="233" t="s">
        <v>234</v>
      </c>
      <c r="H329" s="234">
        <v>9</v>
      </c>
      <c r="I329" s="235"/>
      <c r="J329" s="236">
        <f t="shared" si="20"/>
        <v>0</v>
      </c>
      <c r="K329" s="232" t="s">
        <v>483</v>
      </c>
      <c r="L329" s="237"/>
      <c r="M329" s="238" t="s">
        <v>1</v>
      </c>
      <c r="N329" s="239" t="s">
        <v>46</v>
      </c>
      <c r="O329" s="60"/>
      <c r="P329" s="192">
        <f t="shared" si="21"/>
        <v>0</v>
      </c>
      <c r="Q329" s="192">
        <v>0.39700000000000002</v>
      </c>
      <c r="R329" s="192">
        <f t="shared" si="22"/>
        <v>3.5730000000000004</v>
      </c>
      <c r="S329" s="192">
        <v>0</v>
      </c>
      <c r="T329" s="193">
        <f t="shared" si="23"/>
        <v>0</v>
      </c>
      <c r="AR329" s="17" t="s">
        <v>177</v>
      </c>
      <c r="AT329" s="17" t="s">
        <v>173</v>
      </c>
      <c r="AU329" s="17" t="s">
        <v>83</v>
      </c>
      <c r="AY329" s="17" t="s">
        <v>126</v>
      </c>
      <c r="BE329" s="194">
        <f t="shared" si="24"/>
        <v>0</v>
      </c>
      <c r="BF329" s="194">
        <f t="shared" si="25"/>
        <v>0</v>
      </c>
      <c r="BG329" s="194">
        <f t="shared" si="26"/>
        <v>0</v>
      </c>
      <c r="BH329" s="194">
        <f t="shared" si="27"/>
        <v>0</v>
      </c>
      <c r="BI329" s="194">
        <f t="shared" si="28"/>
        <v>0</v>
      </c>
      <c r="BJ329" s="17" t="s">
        <v>19</v>
      </c>
      <c r="BK329" s="194">
        <f t="shared" si="29"/>
        <v>0</v>
      </c>
      <c r="BL329" s="17" t="s">
        <v>134</v>
      </c>
      <c r="BM329" s="17" t="s">
        <v>500</v>
      </c>
    </row>
    <row r="330" spans="2:65" s="1" customFormat="1" ht="16.5" customHeight="1">
      <c r="B330" s="34"/>
      <c r="C330" s="230" t="s">
        <v>501</v>
      </c>
      <c r="D330" s="230" t="s">
        <v>173</v>
      </c>
      <c r="E330" s="231" t="s">
        <v>502</v>
      </c>
      <c r="F330" s="232" t="s">
        <v>503</v>
      </c>
      <c r="G330" s="233" t="s">
        <v>234</v>
      </c>
      <c r="H330" s="234">
        <v>28</v>
      </c>
      <c r="I330" s="235"/>
      <c r="J330" s="236">
        <f t="shared" si="20"/>
        <v>0</v>
      </c>
      <c r="K330" s="232" t="s">
        <v>483</v>
      </c>
      <c r="L330" s="237"/>
      <c r="M330" s="238" t="s">
        <v>1</v>
      </c>
      <c r="N330" s="239" t="s">
        <v>46</v>
      </c>
      <c r="O330" s="60"/>
      <c r="P330" s="192">
        <f t="shared" si="21"/>
        <v>0</v>
      </c>
      <c r="Q330" s="192">
        <v>0</v>
      </c>
      <c r="R330" s="192">
        <f t="shared" si="22"/>
        <v>0</v>
      </c>
      <c r="S330" s="192">
        <v>0</v>
      </c>
      <c r="T330" s="193">
        <f t="shared" si="23"/>
        <v>0</v>
      </c>
      <c r="AR330" s="17" t="s">
        <v>177</v>
      </c>
      <c r="AT330" s="17" t="s">
        <v>173</v>
      </c>
      <c r="AU330" s="17" t="s">
        <v>83</v>
      </c>
      <c r="AY330" s="17" t="s">
        <v>126</v>
      </c>
      <c r="BE330" s="194">
        <f t="shared" si="24"/>
        <v>0</v>
      </c>
      <c r="BF330" s="194">
        <f t="shared" si="25"/>
        <v>0</v>
      </c>
      <c r="BG330" s="194">
        <f t="shared" si="26"/>
        <v>0</v>
      </c>
      <c r="BH330" s="194">
        <f t="shared" si="27"/>
        <v>0</v>
      </c>
      <c r="BI330" s="194">
        <f t="shared" si="28"/>
        <v>0</v>
      </c>
      <c r="BJ330" s="17" t="s">
        <v>19</v>
      </c>
      <c r="BK330" s="194">
        <f t="shared" si="29"/>
        <v>0</v>
      </c>
      <c r="BL330" s="17" t="s">
        <v>134</v>
      </c>
      <c r="BM330" s="17" t="s">
        <v>504</v>
      </c>
    </row>
    <row r="331" spans="2:65" s="13" customFormat="1">
      <c r="B331" s="208"/>
      <c r="C331" s="209"/>
      <c r="D331" s="195" t="s">
        <v>138</v>
      </c>
      <c r="E331" s="210" t="s">
        <v>1</v>
      </c>
      <c r="F331" s="211" t="s">
        <v>505</v>
      </c>
      <c r="G331" s="209"/>
      <c r="H331" s="212">
        <v>28</v>
      </c>
      <c r="I331" s="213"/>
      <c r="J331" s="209"/>
      <c r="K331" s="209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138</v>
      </c>
      <c r="AU331" s="218" t="s">
        <v>83</v>
      </c>
      <c r="AV331" s="13" t="s">
        <v>83</v>
      </c>
      <c r="AW331" s="13" t="s">
        <v>38</v>
      </c>
      <c r="AX331" s="13" t="s">
        <v>19</v>
      </c>
      <c r="AY331" s="218" t="s">
        <v>126</v>
      </c>
    </row>
    <row r="332" spans="2:65" s="1" customFormat="1" ht="16.5" customHeight="1">
      <c r="B332" s="34"/>
      <c r="C332" s="183" t="s">
        <v>506</v>
      </c>
      <c r="D332" s="183" t="s">
        <v>129</v>
      </c>
      <c r="E332" s="184" t="s">
        <v>507</v>
      </c>
      <c r="F332" s="185" t="s">
        <v>508</v>
      </c>
      <c r="G332" s="186" t="s">
        <v>155</v>
      </c>
      <c r="H332" s="187">
        <v>4</v>
      </c>
      <c r="I332" s="188"/>
      <c r="J332" s="189">
        <f>ROUND(I332*H332,2)</f>
        <v>0</v>
      </c>
      <c r="K332" s="185" t="s">
        <v>133</v>
      </c>
      <c r="L332" s="38"/>
      <c r="M332" s="190" t="s">
        <v>1</v>
      </c>
      <c r="N332" s="191" t="s">
        <v>46</v>
      </c>
      <c r="O332" s="60"/>
      <c r="P332" s="192">
        <f>O332*H332</f>
        <v>0</v>
      </c>
      <c r="Q332" s="192">
        <v>0</v>
      </c>
      <c r="R332" s="192">
        <f>Q332*H332</f>
        <v>0</v>
      </c>
      <c r="S332" s="192">
        <v>0</v>
      </c>
      <c r="T332" s="193">
        <f>S332*H332</f>
        <v>0</v>
      </c>
      <c r="AR332" s="17" t="s">
        <v>134</v>
      </c>
      <c r="AT332" s="17" t="s">
        <v>129</v>
      </c>
      <c r="AU332" s="17" t="s">
        <v>83</v>
      </c>
      <c r="AY332" s="17" t="s">
        <v>126</v>
      </c>
      <c r="BE332" s="194">
        <f>IF(N332="základní",J332,0)</f>
        <v>0</v>
      </c>
      <c r="BF332" s="194">
        <f>IF(N332="snížená",J332,0)</f>
        <v>0</v>
      </c>
      <c r="BG332" s="194">
        <f>IF(N332="zákl. přenesená",J332,0)</f>
        <v>0</v>
      </c>
      <c r="BH332" s="194">
        <f>IF(N332="sníž. přenesená",J332,0)</f>
        <v>0</v>
      </c>
      <c r="BI332" s="194">
        <f>IF(N332="nulová",J332,0)</f>
        <v>0</v>
      </c>
      <c r="BJ332" s="17" t="s">
        <v>19</v>
      </c>
      <c r="BK332" s="194">
        <f>ROUND(I332*H332,2)</f>
        <v>0</v>
      </c>
      <c r="BL332" s="17" t="s">
        <v>134</v>
      </c>
      <c r="BM332" s="17" t="s">
        <v>509</v>
      </c>
    </row>
    <row r="333" spans="2:65" s="1" customFormat="1" ht="16.5" customHeight="1">
      <c r="B333" s="34"/>
      <c r="C333" s="230" t="s">
        <v>510</v>
      </c>
      <c r="D333" s="230" t="s">
        <v>173</v>
      </c>
      <c r="E333" s="231" t="s">
        <v>511</v>
      </c>
      <c r="F333" s="232" t="s">
        <v>512</v>
      </c>
      <c r="G333" s="233" t="s">
        <v>176</v>
      </c>
      <c r="H333" s="234">
        <v>2.7</v>
      </c>
      <c r="I333" s="235"/>
      <c r="J333" s="236">
        <f>ROUND(I333*H333,2)</f>
        <v>0</v>
      </c>
      <c r="K333" s="232" t="s">
        <v>133</v>
      </c>
      <c r="L333" s="237"/>
      <c r="M333" s="238" t="s">
        <v>1</v>
      </c>
      <c r="N333" s="239" t="s">
        <v>46</v>
      </c>
      <c r="O333" s="60"/>
      <c r="P333" s="192">
        <f>O333*H333</f>
        <v>0</v>
      </c>
      <c r="Q333" s="192">
        <v>1</v>
      </c>
      <c r="R333" s="192">
        <f>Q333*H333</f>
        <v>2.7</v>
      </c>
      <c r="S333" s="192">
        <v>0</v>
      </c>
      <c r="T333" s="193">
        <f>S333*H333</f>
        <v>0</v>
      </c>
      <c r="AR333" s="17" t="s">
        <v>177</v>
      </c>
      <c r="AT333" s="17" t="s">
        <v>173</v>
      </c>
      <c r="AU333" s="17" t="s">
        <v>83</v>
      </c>
      <c r="AY333" s="17" t="s">
        <v>126</v>
      </c>
      <c r="BE333" s="194">
        <f>IF(N333="základní",J333,0)</f>
        <v>0</v>
      </c>
      <c r="BF333" s="194">
        <f>IF(N333="snížená",J333,0)</f>
        <v>0</v>
      </c>
      <c r="BG333" s="194">
        <f>IF(N333="zákl. přenesená",J333,0)</f>
        <v>0</v>
      </c>
      <c r="BH333" s="194">
        <f>IF(N333="sníž. přenesená",J333,0)</f>
        <v>0</v>
      </c>
      <c r="BI333" s="194">
        <f>IF(N333="nulová",J333,0)</f>
        <v>0</v>
      </c>
      <c r="BJ333" s="17" t="s">
        <v>19</v>
      </c>
      <c r="BK333" s="194">
        <f>ROUND(I333*H333,2)</f>
        <v>0</v>
      </c>
      <c r="BL333" s="17" t="s">
        <v>134</v>
      </c>
      <c r="BM333" s="17" t="s">
        <v>513</v>
      </c>
    </row>
    <row r="334" spans="2:65" s="13" customFormat="1">
      <c r="B334" s="208"/>
      <c r="C334" s="209"/>
      <c r="D334" s="195" t="s">
        <v>138</v>
      </c>
      <c r="E334" s="210" t="s">
        <v>1</v>
      </c>
      <c r="F334" s="211" t="s">
        <v>514</v>
      </c>
      <c r="G334" s="209"/>
      <c r="H334" s="212">
        <v>2.7</v>
      </c>
      <c r="I334" s="213"/>
      <c r="J334" s="209"/>
      <c r="K334" s="209"/>
      <c r="L334" s="214"/>
      <c r="M334" s="215"/>
      <c r="N334" s="216"/>
      <c r="O334" s="216"/>
      <c r="P334" s="216"/>
      <c r="Q334" s="216"/>
      <c r="R334" s="216"/>
      <c r="S334" s="216"/>
      <c r="T334" s="217"/>
      <c r="AT334" s="218" t="s">
        <v>138</v>
      </c>
      <c r="AU334" s="218" t="s">
        <v>83</v>
      </c>
      <c r="AV334" s="13" t="s">
        <v>83</v>
      </c>
      <c r="AW334" s="13" t="s">
        <v>38</v>
      </c>
      <c r="AX334" s="13" t="s">
        <v>19</v>
      </c>
      <c r="AY334" s="218" t="s">
        <v>126</v>
      </c>
    </row>
    <row r="335" spans="2:65" s="1" customFormat="1" ht="16.5" customHeight="1">
      <c r="B335" s="34"/>
      <c r="C335" s="230" t="s">
        <v>515</v>
      </c>
      <c r="D335" s="230" t="s">
        <v>173</v>
      </c>
      <c r="E335" s="231" t="s">
        <v>516</v>
      </c>
      <c r="F335" s="232" t="s">
        <v>517</v>
      </c>
      <c r="G335" s="233" t="s">
        <v>186</v>
      </c>
      <c r="H335" s="234">
        <v>1.2</v>
      </c>
      <c r="I335" s="235"/>
      <c r="J335" s="236">
        <f>ROUND(I335*H335,2)</f>
        <v>0</v>
      </c>
      <c r="K335" s="232" t="s">
        <v>133</v>
      </c>
      <c r="L335" s="237"/>
      <c r="M335" s="238" t="s">
        <v>1</v>
      </c>
      <c r="N335" s="239" t="s">
        <v>46</v>
      </c>
      <c r="O335" s="60"/>
      <c r="P335" s="192">
        <f>O335*H335</f>
        <v>0</v>
      </c>
      <c r="Q335" s="192">
        <v>2.4289999999999998</v>
      </c>
      <c r="R335" s="192">
        <f>Q335*H335</f>
        <v>2.9147999999999996</v>
      </c>
      <c r="S335" s="192">
        <v>0</v>
      </c>
      <c r="T335" s="193">
        <f>S335*H335</f>
        <v>0</v>
      </c>
      <c r="AR335" s="17" t="s">
        <v>177</v>
      </c>
      <c r="AT335" s="17" t="s">
        <v>173</v>
      </c>
      <c r="AU335" s="17" t="s">
        <v>83</v>
      </c>
      <c r="AY335" s="17" t="s">
        <v>126</v>
      </c>
      <c r="BE335" s="194">
        <f>IF(N335="základní",J335,0)</f>
        <v>0</v>
      </c>
      <c r="BF335" s="194">
        <f>IF(N335="snížená",J335,0)</f>
        <v>0</v>
      </c>
      <c r="BG335" s="194">
        <f>IF(N335="zákl. přenesená",J335,0)</f>
        <v>0</v>
      </c>
      <c r="BH335" s="194">
        <f>IF(N335="sníž. přenesená",J335,0)</f>
        <v>0</v>
      </c>
      <c r="BI335" s="194">
        <f>IF(N335="nulová",J335,0)</f>
        <v>0</v>
      </c>
      <c r="BJ335" s="17" t="s">
        <v>19</v>
      </c>
      <c r="BK335" s="194">
        <f>ROUND(I335*H335,2)</f>
        <v>0</v>
      </c>
      <c r="BL335" s="17" t="s">
        <v>134</v>
      </c>
      <c r="BM335" s="17" t="s">
        <v>518</v>
      </c>
    </row>
    <row r="336" spans="2:65" s="13" customFormat="1">
      <c r="B336" s="208"/>
      <c r="C336" s="209"/>
      <c r="D336" s="195" t="s">
        <v>138</v>
      </c>
      <c r="E336" s="210" t="s">
        <v>1</v>
      </c>
      <c r="F336" s="211" t="s">
        <v>519</v>
      </c>
      <c r="G336" s="209"/>
      <c r="H336" s="212">
        <v>1.2</v>
      </c>
      <c r="I336" s="213"/>
      <c r="J336" s="209"/>
      <c r="K336" s="209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138</v>
      </c>
      <c r="AU336" s="218" t="s">
        <v>83</v>
      </c>
      <c r="AV336" s="13" t="s">
        <v>83</v>
      </c>
      <c r="AW336" s="13" t="s">
        <v>38</v>
      </c>
      <c r="AX336" s="13" t="s">
        <v>19</v>
      </c>
      <c r="AY336" s="218" t="s">
        <v>126</v>
      </c>
    </row>
    <row r="337" spans="2:65" s="1" customFormat="1" ht="16.5" customHeight="1">
      <c r="B337" s="34"/>
      <c r="C337" s="183" t="s">
        <v>520</v>
      </c>
      <c r="D337" s="183" t="s">
        <v>129</v>
      </c>
      <c r="E337" s="184" t="s">
        <v>521</v>
      </c>
      <c r="F337" s="185" t="s">
        <v>522</v>
      </c>
      <c r="G337" s="186" t="s">
        <v>234</v>
      </c>
      <c r="H337" s="187">
        <v>1</v>
      </c>
      <c r="I337" s="188"/>
      <c r="J337" s="189">
        <f>ROUND(I337*H337,2)</f>
        <v>0</v>
      </c>
      <c r="K337" s="185" t="s">
        <v>133</v>
      </c>
      <c r="L337" s="38"/>
      <c r="M337" s="190" t="s">
        <v>1</v>
      </c>
      <c r="N337" s="191" t="s">
        <v>46</v>
      </c>
      <c r="O337" s="60"/>
      <c r="P337" s="192">
        <f>O337*H337</f>
        <v>0</v>
      </c>
      <c r="Q337" s="192">
        <v>0</v>
      </c>
      <c r="R337" s="192">
        <f>Q337*H337</f>
        <v>0</v>
      </c>
      <c r="S337" s="192">
        <v>0</v>
      </c>
      <c r="T337" s="193">
        <f>S337*H337</f>
        <v>0</v>
      </c>
      <c r="AR337" s="17" t="s">
        <v>134</v>
      </c>
      <c r="AT337" s="17" t="s">
        <v>129</v>
      </c>
      <c r="AU337" s="17" t="s">
        <v>83</v>
      </c>
      <c r="AY337" s="17" t="s">
        <v>126</v>
      </c>
      <c r="BE337" s="194">
        <f>IF(N337="základní",J337,0)</f>
        <v>0</v>
      </c>
      <c r="BF337" s="194">
        <f>IF(N337="snížená",J337,0)</f>
        <v>0</v>
      </c>
      <c r="BG337" s="194">
        <f>IF(N337="zákl. přenesená",J337,0)</f>
        <v>0</v>
      </c>
      <c r="BH337" s="194">
        <f>IF(N337="sníž. přenesená",J337,0)</f>
        <v>0</v>
      </c>
      <c r="BI337" s="194">
        <f>IF(N337="nulová",J337,0)</f>
        <v>0</v>
      </c>
      <c r="BJ337" s="17" t="s">
        <v>19</v>
      </c>
      <c r="BK337" s="194">
        <f>ROUND(I337*H337,2)</f>
        <v>0</v>
      </c>
      <c r="BL337" s="17" t="s">
        <v>134</v>
      </c>
      <c r="BM337" s="17" t="s">
        <v>523</v>
      </c>
    </row>
    <row r="338" spans="2:65" s="1" customFormat="1" ht="16.5" customHeight="1">
      <c r="B338" s="34"/>
      <c r="C338" s="230" t="s">
        <v>524</v>
      </c>
      <c r="D338" s="230" t="s">
        <v>173</v>
      </c>
      <c r="E338" s="231" t="s">
        <v>525</v>
      </c>
      <c r="F338" s="232" t="s">
        <v>526</v>
      </c>
      <c r="G338" s="233" t="s">
        <v>186</v>
      </c>
      <c r="H338" s="234">
        <v>0.82899999999999996</v>
      </c>
      <c r="I338" s="235"/>
      <c r="J338" s="236">
        <f>ROUND(I338*H338,2)</f>
        <v>0</v>
      </c>
      <c r="K338" s="232" t="s">
        <v>133</v>
      </c>
      <c r="L338" s="237"/>
      <c r="M338" s="238" t="s">
        <v>1</v>
      </c>
      <c r="N338" s="239" t="s">
        <v>46</v>
      </c>
      <c r="O338" s="60"/>
      <c r="P338" s="192">
        <f>O338*H338</f>
        <v>0</v>
      </c>
      <c r="Q338" s="192">
        <v>2.4289999999999998</v>
      </c>
      <c r="R338" s="192">
        <f>Q338*H338</f>
        <v>2.0136409999999998</v>
      </c>
      <c r="S338" s="192">
        <v>0</v>
      </c>
      <c r="T338" s="193">
        <f>S338*H338</f>
        <v>0</v>
      </c>
      <c r="AR338" s="17" t="s">
        <v>177</v>
      </c>
      <c r="AT338" s="17" t="s">
        <v>173</v>
      </c>
      <c r="AU338" s="17" t="s">
        <v>83</v>
      </c>
      <c r="AY338" s="17" t="s">
        <v>126</v>
      </c>
      <c r="BE338" s="194">
        <f>IF(N338="základní",J338,0)</f>
        <v>0</v>
      </c>
      <c r="BF338" s="194">
        <f>IF(N338="snížená",J338,0)</f>
        <v>0</v>
      </c>
      <c r="BG338" s="194">
        <f>IF(N338="zákl. přenesená",J338,0)</f>
        <v>0</v>
      </c>
      <c r="BH338" s="194">
        <f>IF(N338="sníž. přenesená",J338,0)</f>
        <v>0</v>
      </c>
      <c r="BI338" s="194">
        <f>IF(N338="nulová",J338,0)</f>
        <v>0</v>
      </c>
      <c r="BJ338" s="17" t="s">
        <v>19</v>
      </c>
      <c r="BK338" s="194">
        <f>ROUND(I338*H338,2)</f>
        <v>0</v>
      </c>
      <c r="BL338" s="17" t="s">
        <v>134</v>
      </c>
      <c r="BM338" s="17" t="s">
        <v>527</v>
      </c>
    </row>
    <row r="339" spans="2:65" s="13" customFormat="1">
      <c r="B339" s="208"/>
      <c r="C339" s="209"/>
      <c r="D339" s="195" t="s">
        <v>138</v>
      </c>
      <c r="E339" s="210" t="s">
        <v>1</v>
      </c>
      <c r="F339" s="211" t="s">
        <v>528</v>
      </c>
      <c r="G339" s="209"/>
      <c r="H339" s="212">
        <v>0.82899999999999996</v>
      </c>
      <c r="I339" s="213"/>
      <c r="J339" s="209"/>
      <c r="K339" s="209"/>
      <c r="L339" s="214"/>
      <c r="M339" s="215"/>
      <c r="N339" s="216"/>
      <c r="O339" s="216"/>
      <c r="P339" s="216"/>
      <c r="Q339" s="216"/>
      <c r="R339" s="216"/>
      <c r="S339" s="216"/>
      <c r="T339" s="217"/>
      <c r="AT339" s="218" t="s">
        <v>138</v>
      </c>
      <c r="AU339" s="218" t="s">
        <v>83</v>
      </c>
      <c r="AV339" s="13" t="s">
        <v>83</v>
      </c>
      <c r="AW339" s="13" t="s">
        <v>38</v>
      </c>
      <c r="AX339" s="13" t="s">
        <v>19</v>
      </c>
      <c r="AY339" s="218" t="s">
        <v>126</v>
      </c>
    </row>
    <row r="340" spans="2:65" s="1" customFormat="1" ht="16.5" customHeight="1">
      <c r="B340" s="34"/>
      <c r="C340" s="183" t="s">
        <v>529</v>
      </c>
      <c r="D340" s="183" t="s">
        <v>129</v>
      </c>
      <c r="E340" s="184" t="s">
        <v>530</v>
      </c>
      <c r="F340" s="185" t="s">
        <v>531</v>
      </c>
      <c r="G340" s="186" t="s">
        <v>155</v>
      </c>
      <c r="H340" s="187">
        <v>159.9</v>
      </c>
      <c r="I340" s="188"/>
      <c r="J340" s="189">
        <f>ROUND(I340*H340,2)</f>
        <v>0</v>
      </c>
      <c r="K340" s="185" t="s">
        <v>133</v>
      </c>
      <c r="L340" s="38"/>
      <c r="M340" s="190" t="s">
        <v>1</v>
      </c>
      <c r="N340" s="191" t="s">
        <v>46</v>
      </c>
      <c r="O340" s="60"/>
      <c r="P340" s="192">
        <f>O340*H340</f>
        <v>0</v>
      </c>
      <c r="Q340" s="192">
        <v>0</v>
      </c>
      <c r="R340" s="192">
        <f>Q340*H340</f>
        <v>0</v>
      </c>
      <c r="S340" s="192">
        <v>0</v>
      </c>
      <c r="T340" s="193">
        <f>S340*H340</f>
        <v>0</v>
      </c>
      <c r="AR340" s="17" t="s">
        <v>134</v>
      </c>
      <c r="AT340" s="17" t="s">
        <v>129</v>
      </c>
      <c r="AU340" s="17" t="s">
        <v>83</v>
      </c>
      <c r="AY340" s="17" t="s">
        <v>126</v>
      </c>
      <c r="BE340" s="194">
        <f>IF(N340="základní",J340,0)</f>
        <v>0</v>
      </c>
      <c r="BF340" s="194">
        <f>IF(N340="snížená",J340,0)</f>
        <v>0</v>
      </c>
      <c r="BG340" s="194">
        <f>IF(N340="zákl. přenesená",J340,0)</f>
        <v>0</v>
      </c>
      <c r="BH340" s="194">
        <f>IF(N340="sníž. přenesená",J340,0)</f>
        <v>0</v>
      </c>
      <c r="BI340" s="194">
        <f>IF(N340="nulová",J340,0)</f>
        <v>0</v>
      </c>
      <c r="BJ340" s="17" t="s">
        <v>19</v>
      </c>
      <c r="BK340" s="194">
        <f>ROUND(I340*H340,2)</f>
        <v>0</v>
      </c>
      <c r="BL340" s="17" t="s">
        <v>134</v>
      </c>
      <c r="BM340" s="17" t="s">
        <v>532</v>
      </c>
    </row>
    <row r="341" spans="2:65" s="13" customFormat="1">
      <c r="B341" s="208"/>
      <c r="C341" s="209"/>
      <c r="D341" s="195" t="s">
        <v>138</v>
      </c>
      <c r="E341" s="210" t="s">
        <v>1</v>
      </c>
      <c r="F341" s="211" t="s">
        <v>533</v>
      </c>
      <c r="G341" s="209"/>
      <c r="H341" s="212">
        <v>159.9</v>
      </c>
      <c r="I341" s="213"/>
      <c r="J341" s="209"/>
      <c r="K341" s="209"/>
      <c r="L341" s="214"/>
      <c r="M341" s="215"/>
      <c r="N341" s="216"/>
      <c r="O341" s="216"/>
      <c r="P341" s="216"/>
      <c r="Q341" s="216"/>
      <c r="R341" s="216"/>
      <c r="S341" s="216"/>
      <c r="T341" s="217"/>
      <c r="AT341" s="218" t="s">
        <v>138</v>
      </c>
      <c r="AU341" s="218" t="s">
        <v>83</v>
      </c>
      <c r="AV341" s="13" t="s">
        <v>83</v>
      </c>
      <c r="AW341" s="13" t="s">
        <v>38</v>
      </c>
      <c r="AX341" s="13" t="s">
        <v>19</v>
      </c>
      <c r="AY341" s="218" t="s">
        <v>126</v>
      </c>
    </row>
    <row r="342" spans="2:65" s="1" customFormat="1" ht="16.5" customHeight="1">
      <c r="B342" s="34"/>
      <c r="C342" s="230" t="s">
        <v>534</v>
      </c>
      <c r="D342" s="230" t="s">
        <v>173</v>
      </c>
      <c r="E342" s="231" t="s">
        <v>535</v>
      </c>
      <c r="F342" s="232" t="s">
        <v>536</v>
      </c>
      <c r="G342" s="233" t="s">
        <v>165</v>
      </c>
      <c r="H342" s="234">
        <v>639.6</v>
      </c>
      <c r="I342" s="235"/>
      <c r="J342" s="236">
        <f>ROUND(I342*H342,2)</f>
        <v>0</v>
      </c>
      <c r="K342" s="232" t="s">
        <v>133</v>
      </c>
      <c r="L342" s="237"/>
      <c r="M342" s="238" t="s">
        <v>1</v>
      </c>
      <c r="N342" s="239" t="s">
        <v>46</v>
      </c>
      <c r="O342" s="60"/>
      <c r="P342" s="192">
        <f>O342*H342</f>
        <v>0</v>
      </c>
      <c r="Q342" s="192">
        <v>0</v>
      </c>
      <c r="R342" s="192">
        <f>Q342*H342</f>
        <v>0</v>
      </c>
      <c r="S342" s="192">
        <v>0</v>
      </c>
      <c r="T342" s="193">
        <f>S342*H342</f>
        <v>0</v>
      </c>
      <c r="AR342" s="17" t="s">
        <v>177</v>
      </c>
      <c r="AT342" s="17" t="s">
        <v>173</v>
      </c>
      <c r="AU342" s="17" t="s">
        <v>83</v>
      </c>
      <c r="AY342" s="17" t="s">
        <v>126</v>
      </c>
      <c r="BE342" s="194">
        <f>IF(N342="základní",J342,0)</f>
        <v>0</v>
      </c>
      <c r="BF342" s="194">
        <f>IF(N342="snížená",J342,0)</f>
        <v>0</v>
      </c>
      <c r="BG342" s="194">
        <f>IF(N342="zákl. přenesená",J342,0)</f>
        <v>0</v>
      </c>
      <c r="BH342" s="194">
        <f>IF(N342="sníž. přenesená",J342,0)</f>
        <v>0</v>
      </c>
      <c r="BI342" s="194">
        <f>IF(N342="nulová",J342,0)</f>
        <v>0</v>
      </c>
      <c r="BJ342" s="17" t="s">
        <v>19</v>
      </c>
      <c r="BK342" s="194">
        <f>ROUND(I342*H342,2)</f>
        <v>0</v>
      </c>
      <c r="BL342" s="17" t="s">
        <v>134</v>
      </c>
      <c r="BM342" s="17" t="s">
        <v>537</v>
      </c>
    </row>
    <row r="343" spans="2:65" s="13" customFormat="1">
      <c r="B343" s="208"/>
      <c r="C343" s="209"/>
      <c r="D343" s="195" t="s">
        <v>138</v>
      </c>
      <c r="E343" s="210" t="s">
        <v>1</v>
      </c>
      <c r="F343" s="211" t="s">
        <v>538</v>
      </c>
      <c r="G343" s="209"/>
      <c r="H343" s="212">
        <v>639.6</v>
      </c>
      <c r="I343" s="213"/>
      <c r="J343" s="209"/>
      <c r="K343" s="209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138</v>
      </c>
      <c r="AU343" s="218" t="s">
        <v>83</v>
      </c>
      <c r="AV343" s="13" t="s">
        <v>83</v>
      </c>
      <c r="AW343" s="13" t="s">
        <v>38</v>
      </c>
      <c r="AX343" s="13" t="s">
        <v>19</v>
      </c>
      <c r="AY343" s="218" t="s">
        <v>126</v>
      </c>
    </row>
    <row r="344" spans="2:65" s="1" customFormat="1" ht="16.5" customHeight="1">
      <c r="B344" s="34"/>
      <c r="C344" s="230" t="s">
        <v>539</v>
      </c>
      <c r="D344" s="230" t="s">
        <v>173</v>
      </c>
      <c r="E344" s="231" t="s">
        <v>540</v>
      </c>
      <c r="F344" s="232" t="s">
        <v>541</v>
      </c>
      <c r="G344" s="233" t="s">
        <v>176</v>
      </c>
      <c r="H344" s="234">
        <v>164.05699999999999</v>
      </c>
      <c r="I344" s="235"/>
      <c r="J344" s="236">
        <f>ROUND(I344*H344,2)</f>
        <v>0</v>
      </c>
      <c r="K344" s="232" t="s">
        <v>133</v>
      </c>
      <c r="L344" s="237"/>
      <c r="M344" s="238" t="s">
        <v>1</v>
      </c>
      <c r="N344" s="239" t="s">
        <v>46</v>
      </c>
      <c r="O344" s="60"/>
      <c r="P344" s="192">
        <f>O344*H344</f>
        <v>0</v>
      </c>
      <c r="Q344" s="192">
        <v>1</v>
      </c>
      <c r="R344" s="192">
        <f>Q344*H344</f>
        <v>164.05699999999999</v>
      </c>
      <c r="S344" s="192">
        <v>0</v>
      </c>
      <c r="T344" s="193">
        <f>S344*H344</f>
        <v>0</v>
      </c>
      <c r="AR344" s="17" t="s">
        <v>177</v>
      </c>
      <c r="AT344" s="17" t="s">
        <v>173</v>
      </c>
      <c r="AU344" s="17" t="s">
        <v>83</v>
      </c>
      <c r="AY344" s="17" t="s">
        <v>126</v>
      </c>
      <c r="BE344" s="194">
        <f>IF(N344="základní",J344,0)</f>
        <v>0</v>
      </c>
      <c r="BF344" s="194">
        <f>IF(N344="snížená",J344,0)</f>
        <v>0</v>
      </c>
      <c r="BG344" s="194">
        <f>IF(N344="zákl. přenesená",J344,0)</f>
        <v>0</v>
      </c>
      <c r="BH344" s="194">
        <f>IF(N344="sníž. přenesená",J344,0)</f>
        <v>0</v>
      </c>
      <c r="BI344" s="194">
        <f>IF(N344="nulová",J344,0)</f>
        <v>0</v>
      </c>
      <c r="BJ344" s="17" t="s">
        <v>19</v>
      </c>
      <c r="BK344" s="194">
        <f>ROUND(I344*H344,2)</f>
        <v>0</v>
      </c>
      <c r="BL344" s="17" t="s">
        <v>134</v>
      </c>
      <c r="BM344" s="17" t="s">
        <v>542</v>
      </c>
    </row>
    <row r="345" spans="2:65" s="13" customFormat="1">
      <c r="B345" s="208"/>
      <c r="C345" s="209"/>
      <c r="D345" s="195" t="s">
        <v>138</v>
      </c>
      <c r="E345" s="210" t="s">
        <v>1</v>
      </c>
      <c r="F345" s="211" t="s">
        <v>543</v>
      </c>
      <c r="G345" s="209"/>
      <c r="H345" s="212">
        <v>164.05699999999999</v>
      </c>
      <c r="I345" s="213"/>
      <c r="J345" s="209"/>
      <c r="K345" s="209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138</v>
      </c>
      <c r="AU345" s="218" t="s">
        <v>83</v>
      </c>
      <c r="AV345" s="13" t="s">
        <v>83</v>
      </c>
      <c r="AW345" s="13" t="s">
        <v>38</v>
      </c>
      <c r="AX345" s="13" t="s">
        <v>19</v>
      </c>
      <c r="AY345" s="218" t="s">
        <v>126</v>
      </c>
    </row>
    <row r="346" spans="2:65" s="1" customFormat="1" ht="16.5" customHeight="1">
      <c r="B346" s="34"/>
      <c r="C346" s="230" t="s">
        <v>544</v>
      </c>
      <c r="D346" s="230" t="s">
        <v>173</v>
      </c>
      <c r="E346" s="231" t="s">
        <v>545</v>
      </c>
      <c r="F346" s="232" t="s">
        <v>546</v>
      </c>
      <c r="G346" s="233" t="s">
        <v>176</v>
      </c>
      <c r="H346" s="234">
        <v>26.048999999999999</v>
      </c>
      <c r="I346" s="235"/>
      <c r="J346" s="236">
        <f>ROUND(I346*H346,2)</f>
        <v>0</v>
      </c>
      <c r="K346" s="232" t="s">
        <v>133</v>
      </c>
      <c r="L346" s="237"/>
      <c r="M346" s="238" t="s">
        <v>1</v>
      </c>
      <c r="N346" s="239" t="s">
        <v>46</v>
      </c>
      <c r="O346" s="60"/>
      <c r="P346" s="192">
        <f>O346*H346</f>
        <v>0</v>
      </c>
      <c r="Q346" s="192">
        <v>1</v>
      </c>
      <c r="R346" s="192">
        <f>Q346*H346</f>
        <v>26.048999999999999</v>
      </c>
      <c r="S346" s="192">
        <v>0</v>
      </c>
      <c r="T346" s="193">
        <f>S346*H346</f>
        <v>0</v>
      </c>
      <c r="AR346" s="17" t="s">
        <v>177</v>
      </c>
      <c r="AT346" s="17" t="s">
        <v>173</v>
      </c>
      <c r="AU346" s="17" t="s">
        <v>83</v>
      </c>
      <c r="AY346" s="17" t="s">
        <v>126</v>
      </c>
      <c r="BE346" s="194">
        <f>IF(N346="základní",J346,0)</f>
        <v>0</v>
      </c>
      <c r="BF346" s="194">
        <f>IF(N346="snížená",J346,0)</f>
        <v>0</v>
      </c>
      <c r="BG346" s="194">
        <f>IF(N346="zákl. přenesená",J346,0)</f>
        <v>0</v>
      </c>
      <c r="BH346" s="194">
        <f>IF(N346="sníž. přenesená",J346,0)</f>
        <v>0</v>
      </c>
      <c r="BI346" s="194">
        <f>IF(N346="nulová",J346,0)</f>
        <v>0</v>
      </c>
      <c r="BJ346" s="17" t="s">
        <v>19</v>
      </c>
      <c r="BK346" s="194">
        <f>ROUND(I346*H346,2)</f>
        <v>0</v>
      </c>
      <c r="BL346" s="17" t="s">
        <v>134</v>
      </c>
      <c r="BM346" s="17" t="s">
        <v>547</v>
      </c>
    </row>
    <row r="347" spans="2:65" s="13" customFormat="1">
      <c r="B347" s="208"/>
      <c r="C347" s="209"/>
      <c r="D347" s="195" t="s">
        <v>138</v>
      </c>
      <c r="E347" s="210" t="s">
        <v>1</v>
      </c>
      <c r="F347" s="211" t="s">
        <v>548</v>
      </c>
      <c r="G347" s="209"/>
      <c r="H347" s="212">
        <v>8.6349999999999998</v>
      </c>
      <c r="I347" s="213"/>
      <c r="J347" s="209"/>
      <c r="K347" s="209"/>
      <c r="L347" s="214"/>
      <c r="M347" s="215"/>
      <c r="N347" s="216"/>
      <c r="O347" s="216"/>
      <c r="P347" s="216"/>
      <c r="Q347" s="216"/>
      <c r="R347" s="216"/>
      <c r="S347" s="216"/>
      <c r="T347" s="217"/>
      <c r="AT347" s="218" t="s">
        <v>138</v>
      </c>
      <c r="AU347" s="218" t="s">
        <v>83</v>
      </c>
      <c r="AV347" s="13" t="s">
        <v>83</v>
      </c>
      <c r="AW347" s="13" t="s">
        <v>38</v>
      </c>
      <c r="AX347" s="13" t="s">
        <v>75</v>
      </c>
      <c r="AY347" s="218" t="s">
        <v>126</v>
      </c>
    </row>
    <row r="348" spans="2:65" s="13" customFormat="1">
      <c r="B348" s="208"/>
      <c r="C348" s="209"/>
      <c r="D348" s="195" t="s">
        <v>138</v>
      </c>
      <c r="E348" s="210" t="s">
        <v>1</v>
      </c>
      <c r="F348" s="211" t="s">
        <v>549</v>
      </c>
      <c r="G348" s="209"/>
      <c r="H348" s="212">
        <v>17.414000000000001</v>
      </c>
      <c r="I348" s="213"/>
      <c r="J348" s="209"/>
      <c r="K348" s="209"/>
      <c r="L348" s="214"/>
      <c r="M348" s="215"/>
      <c r="N348" s="216"/>
      <c r="O348" s="216"/>
      <c r="P348" s="216"/>
      <c r="Q348" s="216"/>
      <c r="R348" s="216"/>
      <c r="S348" s="216"/>
      <c r="T348" s="217"/>
      <c r="AT348" s="218" t="s">
        <v>138</v>
      </c>
      <c r="AU348" s="218" t="s">
        <v>83</v>
      </c>
      <c r="AV348" s="13" t="s">
        <v>83</v>
      </c>
      <c r="AW348" s="13" t="s">
        <v>38</v>
      </c>
      <c r="AX348" s="13" t="s">
        <v>75</v>
      </c>
      <c r="AY348" s="218" t="s">
        <v>126</v>
      </c>
    </row>
    <row r="349" spans="2:65" s="14" customFormat="1">
      <c r="B349" s="219"/>
      <c r="C349" s="220"/>
      <c r="D349" s="195" t="s">
        <v>138</v>
      </c>
      <c r="E349" s="221" t="s">
        <v>1</v>
      </c>
      <c r="F349" s="222" t="s">
        <v>152</v>
      </c>
      <c r="G349" s="220"/>
      <c r="H349" s="223">
        <v>26.048999999999999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138</v>
      </c>
      <c r="AU349" s="229" t="s">
        <v>83</v>
      </c>
      <c r="AV349" s="14" t="s">
        <v>134</v>
      </c>
      <c r="AW349" s="14" t="s">
        <v>38</v>
      </c>
      <c r="AX349" s="14" t="s">
        <v>19</v>
      </c>
      <c r="AY349" s="229" t="s">
        <v>126</v>
      </c>
    </row>
    <row r="350" spans="2:65" s="1" customFormat="1" ht="16.5" customHeight="1">
      <c r="B350" s="34"/>
      <c r="C350" s="230" t="s">
        <v>550</v>
      </c>
      <c r="D350" s="230" t="s">
        <v>173</v>
      </c>
      <c r="E350" s="231" t="s">
        <v>551</v>
      </c>
      <c r="F350" s="232" t="s">
        <v>552</v>
      </c>
      <c r="G350" s="233" t="s">
        <v>155</v>
      </c>
      <c r="H350" s="234">
        <v>159.9</v>
      </c>
      <c r="I350" s="235"/>
      <c r="J350" s="236">
        <f>ROUND(I350*H350,2)</f>
        <v>0</v>
      </c>
      <c r="K350" s="232" t="s">
        <v>133</v>
      </c>
      <c r="L350" s="237"/>
      <c r="M350" s="238" t="s">
        <v>1</v>
      </c>
      <c r="N350" s="239" t="s">
        <v>46</v>
      </c>
      <c r="O350" s="60"/>
      <c r="P350" s="192">
        <f>O350*H350</f>
        <v>0</v>
      </c>
      <c r="Q350" s="192">
        <v>0</v>
      </c>
      <c r="R350" s="192">
        <f>Q350*H350</f>
        <v>0</v>
      </c>
      <c r="S350" s="192">
        <v>0</v>
      </c>
      <c r="T350" s="193">
        <f>S350*H350</f>
        <v>0</v>
      </c>
      <c r="AR350" s="17" t="s">
        <v>177</v>
      </c>
      <c r="AT350" s="17" t="s">
        <v>173</v>
      </c>
      <c r="AU350" s="17" t="s">
        <v>83</v>
      </c>
      <c r="AY350" s="17" t="s">
        <v>126</v>
      </c>
      <c r="BE350" s="194">
        <f>IF(N350="základní",J350,0)</f>
        <v>0</v>
      </c>
      <c r="BF350" s="194">
        <f>IF(N350="snížená",J350,0)</f>
        <v>0</v>
      </c>
      <c r="BG350" s="194">
        <f>IF(N350="zákl. přenesená",J350,0)</f>
        <v>0</v>
      </c>
      <c r="BH350" s="194">
        <f>IF(N350="sníž. přenesená",J350,0)</f>
        <v>0</v>
      </c>
      <c r="BI350" s="194">
        <f>IF(N350="nulová",J350,0)</f>
        <v>0</v>
      </c>
      <c r="BJ350" s="17" t="s">
        <v>19</v>
      </c>
      <c r="BK350" s="194">
        <f>ROUND(I350*H350,2)</f>
        <v>0</v>
      </c>
      <c r="BL350" s="17" t="s">
        <v>134</v>
      </c>
      <c r="BM350" s="17" t="s">
        <v>553</v>
      </c>
    </row>
    <row r="351" spans="2:65" s="13" customFormat="1">
      <c r="B351" s="208"/>
      <c r="C351" s="209"/>
      <c r="D351" s="195" t="s">
        <v>138</v>
      </c>
      <c r="E351" s="210" t="s">
        <v>1</v>
      </c>
      <c r="F351" s="211" t="s">
        <v>533</v>
      </c>
      <c r="G351" s="209"/>
      <c r="H351" s="212">
        <v>159.9</v>
      </c>
      <c r="I351" s="213"/>
      <c r="J351" s="209"/>
      <c r="K351" s="209"/>
      <c r="L351" s="214"/>
      <c r="M351" s="215"/>
      <c r="N351" s="216"/>
      <c r="O351" s="216"/>
      <c r="P351" s="216"/>
      <c r="Q351" s="216"/>
      <c r="R351" s="216"/>
      <c r="S351" s="216"/>
      <c r="T351" s="217"/>
      <c r="AT351" s="218" t="s">
        <v>138</v>
      </c>
      <c r="AU351" s="218" t="s">
        <v>83</v>
      </c>
      <c r="AV351" s="13" t="s">
        <v>83</v>
      </c>
      <c r="AW351" s="13" t="s">
        <v>38</v>
      </c>
      <c r="AX351" s="13" t="s">
        <v>19</v>
      </c>
      <c r="AY351" s="218" t="s">
        <v>126</v>
      </c>
    </row>
    <row r="352" spans="2:65" s="1" customFormat="1" ht="16.5" customHeight="1">
      <c r="B352" s="34"/>
      <c r="C352" s="183" t="s">
        <v>554</v>
      </c>
      <c r="D352" s="183" t="s">
        <v>129</v>
      </c>
      <c r="E352" s="184" t="s">
        <v>555</v>
      </c>
      <c r="F352" s="185" t="s">
        <v>556</v>
      </c>
      <c r="G352" s="186" t="s">
        <v>234</v>
      </c>
      <c r="H352" s="187">
        <v>7</v>
      </c>
      <c r="I352" s="188"/>
      <c r="J352" s="189">
        <f t="shared" ref="J352:J359" si="30">ROUND(I352*H352,2)</f>
        <v>0</v>
      </c>
      <c r="K352" s="185" t="s">
        <v>133</v>
      </c>
      <c r="L352" s="38"/>
      <c r="M352" s="190" t="s">
        <v>1</v>
      </c>
      <c r="N352" s="191" t="s">
        <v>46</v>
      </c>
      <c r="O352" s="60"/>
      <c r="P352" s="192">
        <f t="shared" ref="P352:P359" si="31">O352*H352</f>
        <v>0</v>
      </c>
      <c r="Q352" s="192">
        <v>0</v>
      </c>
      <c r="R352" s="192">
        <f t="shared" ref="R352:R359" si="32">Q352*H352</f>
        <v>0</v>
      </c>
      <c r="S352" s="192">
        <v>0</v>
      </c>
      <c r="T352" s="193">
        <f t="shared" ref="T352:T359" si="33">S352*H352</f>
        <v>0</v>
      </c>
      <c r="AR352" s="17" t="s">
        <v>134</v>
      </c>
      <c r="AT352" s="17" t="s">
        <v>129</v>
      </c>
      <c r="AU352" s="17" t="s">
        <v>83</v>
      </c>
      <c r="AY352" s="17" t="s">
        <v>126</v>
      </c>
      <c r="BE352" s="194">
        <f t="shared" ref="BE352:BE359" si="34">IF(N352="základní",J352,0)</f>
        <v>0</v>
      </c>
      <c r="BF352" s="194">
        <f t="shared" ref="BF352:BF359" si="35">IF(N352="snížená",J352,0)</f>
        <v>0</v>
      </c>
      <c r="BG352" s="194">
        <f t="shared" ref="BG352:BG359" si="36">IF(N352="zákl. přenesená",J352,0)</f>
        <v>0</v>
      </c>
      <c r="BH352" s="194">
        <f t="shared" ref="BH352:BH359" si="37">IF(N352="sníž. přenesená",J352,0)</f>
        <v>0</v>
      </c>
      <c r="BI352" s="194">
        <f t="shared" ref="BI352:BI359" si="38">IF(N352="nulová",J352,0)</f>
        <v>0</v>
      </c>
      <c r="BJ352" s="17" t="s">
        <v>19</v>
      </c>
      <c r="BK352" s="194">
        <f t="shared" ref="BK352:BK359" si="39">ROUND(I352*H352,2)</f>
        <v>0</v>
      </c>
      <c r="BL352" s="17" t="s">
        <v>134</v>
      </c>
      <c r="BM352" s="17" t="s">
        <v>557</v>
      </c>
    </row>
    <row r="353" spans="2:65" s="1" customFormat="1" ht="16.5" customHeight="1">
      <c r="B353" s="34"/>
      <c r="C353" s="230" t="s">
        <v>558</v>
      </c>
      <c r="D353" s="230" t="s">
        <v>173</v>
      </c>
      <c r="E353" s="231" t="s">
        <v>559</v>
      </c>
      <c r="F353" s="232" t="s">
        <v>560</v>
      </c>
      <c r="G353" s="233" t="s">
        <v>234</v>
      </c>
      <c r="H353" s="234">
        <v>2</v>
      </c>
      <c r="I353" s="235"/>
      <c r="J353" s="236">
        <f t="shared" si="30"/>
        <v>0</v>
      </c>
      <c r="K353" s="232" t="s">
        <v>1</v>
      </c>
      <c r="L353" s="237"/>
      <c r="M353" s="238" t="s">
        <v>1</v>
      </c>
      <c r="N353" s="239" t="s">
        <v>46</v>
      </c>
      <c r="O353" s="60"/>
      <c r="P353" s="192">
        <f t="shared" si="31"/>
        <v>0</v>
      </c>
      <c r="Q353" s="192">
        <v>0</v>
      </c>
      <c r="R353" s="192">
        <f t="shared" si="32"/>
        <v>0</v>
      </c>
      <c r="S353" s="192">
        <v>0</v>
      </c>
      <c r="T353" s="193">
        <f t="shared" si="33"/>
        <v>0</v>
      </c>
      <c r="AR353" s="17" t="s">
        <v>177</v>
      </c>
      <c r="AT353" s="17" t="s">
        <v>173</v>
      </c>
      <c r="AU353" s="17" t="s">
        <v>83</v>
      </c>
      <c r="AY353" s="17" t="s">
        <v>126</v>
      </c>
      <c r="BE353" s="194">
        <f t="shared" si="34"/>
        <v>0</v>
      </c>
      <c r="BF353" s="194">
        <f t="shared" si="35"/>
        <v>0</v>
      </c>
      <c r="BG353" s="194">
        <f t="shared" si="36"/>
        <v>0</v>
      </c>
      <c r="BH353" s="194">
        <f t="shared" si="37"/>
        <v>0</v>
      </c>
      <c r="BI353" s="194">
        <f t="shared" si="38"/>
        <v>0</v>
      </c>
      <c r="BJ353" s="17" t="s">
        <v>19</v>
      </c>
      <c r="BK353" s="194">
        <f t="shared" si="39"/>
        <v>0</v>
      </c>
      <c r="BL353" s="17" t="s">
        <v>134</v>
      </c>
      <c r="BM353" s="17" t="s">
        <v>561</v>
      </c>
    </row>
    <row r="354" spans="2:65" s="1" customFormat="1" ht="16.5" customHeight="1">
      <c r="B354" s="34"/>
      <c r="C354" s="230" t="s">
        <v>562</v>
      </c>
      <c r="D354" s="230" t="s">
        <v>173</v>
      </c>
      <c r="E354" s="231" t="s">
        <v>563</v>
      </c>
      <c r="F354" s="232" t="s">
        <v>564</v>
      </c>
      <c r="G354" s="233" t="s">
        <v>234</v>
      </c>
      <c r="H354" s="234">
        <v>5</v>
      </c>
      <c r="I354" s="235"/>
      <c r="J354" s="236">
        <f t="shared" si="30"/>
        <v>0</v>
      </c>
      <c r="K354" s="232" t="s">
        <v>133</v>
      </c>
      <c r="L354" s="237"/>
      <c r="M354" s="238" t="s">
        <v>1</v>
      </c>
      <c r="N354" s="239" t="s">
        <v>46</v>
      </c>
      <c r="O354" s="60"/>
      <c r="P354" s="192">
        <f t="shared" si="31"/>
        <v>0</v>
      </c>
      <c r="Q354" s="192">
        <v>0</v>
      </c>
      <c r="R354" s="192">
        <f t="shared" si="32"/>
        <v>0</v>
      </c>
      <c r="S354" s="192">
        <v>0</v>
      </c>
      <c r="T354" s="193">
        <f t="shared" si="33"/>
        <v>0</v>
      </c>
      <c r="AR354" s="17" t="s">
        <v>177</v>
      </c>
      <c r="AT354" s="17" t="s">
        <v>173</v>
      </c>
      <c r="AU354" s="17" t="s">
        <v>83</v>
      </c>
      <c r="AY354" s="17" t="s">
        <v>126</v>
      </c>
      <c r="BE354" s="194">
        <f t="shared" si="34"/>
        <v>0</v>
      </c>
      <c r="BF354" s="194">
        <f t="shared" si="35"/>
        <v>0</v>
      </c>
      <c r="BG354" s="194">
        <f t="shared" si="36"/>
        <v>0</v>
      </c>
      <c r="BH354" s="194">
        <f t="shared" si="37"/>
        <v>0</v>
      </c>
      <c r="BI354" s="194">
        <f t="shared" si="38"/>
        <v>0</v>
      </c>
      <c r="BJ354" s="17" t="s">
        <v>19</v>
      </c>
      <c r="BK354" s="194">
        <f t="shared" si="39"/>
        <v>0</v>
      </c>
      <c r="BL354" s="17" t="s">
        <v>134</v>
      </c>
      <c r="BM354" s="17" t="s">
        <v>565</v>
      </c>
    </row>
    <row r="355" spans="2:65" s="1" customFormat="1" ht="16.5" customHeight="1">
      <c r="B355" s="34"/>
      <c r="C355" s="230" t="s">
        <v>566</v>
      </c>
      <c r="D355" s="230" t="s">
        <v>173</v>
      </c>
      <c r="E355" s="231" t="s">
        <v>567</v>
      </c>
      <c r="F355" s="232" t="s">
        <v>568</v>
      </c>
      <c r="G355" s="233" t="s">
        <v>234</v>
      </c>
      <c r="H355" s="234">
        <v>5</v>
      </c>
      <c r="I355" s="235"/>
      <c r="J355" s="236">
        <f t="shared" si="30"/>
        <v>0</v>
      </c>
      <c r="K355" s="232" t="s">
        <v>133</v>
      </c>
      <c r="L355" s="237"/>
      <c r="M355" s="238" t="s">
        <v>1</v>
      </c>
      <c r="N355" s="239" t="s">
        <v>46</v>
      </c>
      <c r="O355" s="60"/>
      <c r="P355" s="192">
        <f t="shared" si="31"/>
        <v>0</v>
      </c>
      <c r="Q355" s="192">
        <v>0</v>
      </c>
      <c r="R355" s="192">
        <f t="shared" si="32"/>
        <v>0</v>
      </c>
      <c r="S355" s="192">
        <v>0</v>
      </c>
      <c r="T355" s="193">
        <f t="shared" si="33"/>
        <v>0</v>
      </c>
      <c r="AR355" s="17" t="s">
        <v>177</v>
      </c>
      <c r="AT355" s="17" t="s">
        <v>173</v>
      </c>
      <c r="AU355" s="17" t="s">
        <v>83</v>
      </c>
      <c r="AY355" s="17" t="s">
        <v>126</v>
      </c>
      <c r="BE355" s="194">
        <f t="shared" si="34"/>
        <v>0</v>
      </c>
      <c r="BF355" s="194">
        <f t="shared" si="35"/>
        <v>0</v>
      </c>
      <c r="BG355" s="194">
        <f t="shared" si="36"/>
        <v>0</v>
      </c>
      <c r="BH355" s="194">
        <f t="shared" si="37"/>
        <v>0</v>
      </c>
      <c r="BI355" s="194">
        <f t="shared" si="38"/>
        <v>0</v>
      </c>
      <c r="BJ355" s="17" t="s">
        <v>19</v>
      </c>
      <c r="BK355" s="194">
        <f t="shared" si="39"/>
        <v>0</v>
      </c>
      <c r="BL355" s="17" t="s">
        <v>134</v>
      </c>
      <c r="BM355" s="17" t="s">
        <v>569</v>
      </c>
    </row>
    <row r="356" spans="2:65" s="1" customFormat="1" ht="16.5" customHeight="1">
      <c r="B356" s="34"/>
      <c r="C356" s="230" t="s">
        <v>570</v>
      </c>
      <c r="D356" s="230" t="s">
        <v>173</v>
      </c>
      <c r="E356" s="231" t="s">
        <v>571</v>
      </c>
      <c r="F356" s="232" t="s">
        <v>572</v>
      </c>
      <c r="G356" s="233" t="s">
        <v>234</v>
      </c>
      <c r="H356" s="234">
        <v>5</v>
      </c>
      <c r="I356" s="235"/>
      <c r="J356" s="236">
        <f t="shared" si="30"/>
        <v>0</v>
      </c>
      <c r="K356" s="232" t="s">
        <v>133</v>
      </c>
      <c r="L356" s="237"/>
      <c r="M356" s="238" t="s">
        <v>1</v>
      </c>
      <c r="N356" s="239" t="s">
        <v>46</v>
      </c>
      <c r="O356" s="60"/>
      <c r="P356" s="192">
        <f t="shared" si="31"/>
        <v>0</v>
      </c>
      <c r="Q356" s="192">
        <v>0</v>
      </c>
      <c r="R356" s="192">
        <f t="shared" si="32"/>
        <v>0</v>
      </c>
      <c r="S356" s="192">
        <v>0</v>
      </c>
      <c r="T356" s="193">
        <f t="shared" si="33"/>
        <v>0</v>
      </c>
      <c r="AR356" s="17" t="s">
        <v>177</v>
      </c>
      <c r="AT356" s="17" t="s">
        <v>173</v>
      </c>
      <c r="AU356" s="17" t="s">
        <v>83</v>
      </c>
      <c r="AY356" s="17" t="s">
        <v>126</v>
      </c>
      <c r="BE356" s="194">
        <f t="shared" si="34"/>
        <v>0</v>
      </c>
      <c r="BF356" s="194">
        <f t="shared" si="35"/>
        <v>0</v>
      </c>
      <c r="BG356" s="194">
        <f t="shared" si="36"/>
        <v>0</v>
      </c>
      <c r="BH356" s="194">
        <f t="shared" si="37"/>
        <v>0</v>
      </c>
      <c r="BI356" s="194">
        <f t="shared" si="38"/>
        <v>0</v>
      </c>
      <c r="BJ356" s="17" t="s">
        <v>19</v>
      </c>
      <c r="BK356" s="194">
        <f t="shared" si="39"/>
        <v>0</v>
      </c>
      <c r="BL356" s="17" t="s">
        <v>134</v>
      </c>
      <c r="BM356" s="17" t="s">
        <v>573</v>
      </c>
    </row>
    <row r="357" spans="2:65" s="1" customFormat="1" ht="16.5" customHeight="1">
      <c r="B357" s="34"/>
      <c r="C357" s="183" t="s">
        <v>574</v>
      </c>
      <c r="D357" s="183" t="s">
        <v>129</v>
      </c>
      <c r="E357" s="184" t="s">
        <v>575</v>
      </c>
      <c r="F357" s="185" t="s">
        <v>576</v>
      </c>
      <c r="G357" s="186" t="s">
        <v>155</v>
      </c>
      <c r="H357" s="187">
        <v>20</v>
      </c>
      <c r="I357" s="188"/>
      <c r="J357" s="189">
        <f t="shared" si="30"/>
        <v>0</v>
      </c>
      <c r="K357" s="185" t="s">
        <v>133</v>
      </c>
      <c r="L357" s="38"/>
      <c r="M357" s="190" t="s">
        <v>1</v>
      </c>
      <c r="N357" s="191" t="s">
        <v>46</v>
      </c>
      <c r="O357" s="60"/>
      <c r="P357" s="192">
        <f t="shared" si="31"/>
        <v>0</v>
      </c>
      <c r="Q357" s="192">
        <v>0</v>
      </c>
      <c r="R357" s="192">
        <f t="shared" si="32"/>
        <v>0</v>
      </c>
      <c r="S357" s="192">
        <v>0</v>
      </c>
      <c r="T357" s="193">
        <f t="shared" si="33"/>
        <v>0</v>
      </c>
      <c r="AR357" s="17" t="s">
        <v>134</v>
      </c>
      <c r="AT357" s="17" t="s">
        <v>129</v>
      </c>
      <c r="AU357" s="17" t="s">
        <v>83</v>
      </c>
      <c r="AY357" s="17" t="s">
        <v>126</v>
      </c>
      <c r="BE357" s="194">
        <f t="shared" si="34"/>
        <v>0</v>
      </c>
      <c r="BF357" s="194">
        <f t="shared" si="35"/>
        <v>0</v>
      </c>
      <c r="BG357" s="194">
        <f t="shared" si="36"/>
        <v>0</v>
      </c>
      <c r="BH357" s="194">
        <f t="shared" si="37"/>
        <v>0</v>
      </c>
      <c r="BI357" s="194">
        <f t="shared" si="38"/>
        <v>0</v>
      </c>
      <c r="BJ357" s="17" t="s">
        <v>19</v>
      </c>
      <c r="BK357" s="194">
        <f t="shared" si="39"/>
        <v>0</v>
      </c>
      <c r="BL357" s="17" t="s">
        <v>134</v>
      </c>
      <c r="BM357" s="17" t="s">
        <v>577</v>
      </c>
    </row>
    <row r="358" spans="2:65" s="1" customFormat="1" ht="16.5" customHeight="1">
      <c r="B358" s="34"/>
      <c r="C358" s="230" t="s">
        <v>578</v>
      </c>
      <c r="D358" s="230" t="s">
        <v>173</v>
      </c>
      <c r="E358" s="231" t="s">
        <v>579</v>
      </c>
      <c r="F358" s="232" t="s">
        <v>580</v>
      </c>
      <c r="G358" s="233" t="s">
        <v>155</v>
      </c>
      <c r="H358" s="234">
        <v>20</v>
      </c>
      <c r="I358" s="235"/>
      <c r="J358" s="236">
        <f t="shared" si="30"/>
        <v>0</v>
      </c>
      <c r="K358" s="232" t="s">
        <v>133</v>
      </c>
      <c r="L358" s="237"/>
      <c r="M358" s="238" t="s">
        <v>1</v>
      </c>
      <c r="N358" s="239" t="s">
        <v>46</v>
      </c>
      <c r="O358" s="60"/>
      <c r="P358" s="192">
        <f t="shared" si="31"/>
        <v>0</v>
      </c>
      <c r="Q358" s="192">
        <v>1.823E-2</v>
      </c>
      <c r="R358" s="192">
        <f t="shared" si="32"/>
        <v>0.36459999999999998</v>
      </c>
      <c r="S358" s="192">
        <v>0</v>
      </c>
      <c r="T358" s="193">
        <f t="shared" si="33"/>
        <v>0</v>
      </c>
      <c r="AR358" s="17" t="s">
        <v>177</v>
      </c>
      <c r="AT358" s="17" t="s">
        <v>173</v>
      </c>
      <c r="AU358" s="17" t="s">
        <v>83</v>
      </c>
      <c r="AY358" s="17" t="s">
        <v>126</v>
      </c>
      <c r="BE358" s="194">
        <f t="shared" si="34"/>
        <v>0</v>
      </c>
      <c r="BF358" s="194">
        <f t="shared" si="35"/>
        <v>0</v>
      </c>
      <c r="BG358" s="194">
        <f t="shared" si="36"/>
        <v>0</v>
      </c>
      <c r="BH358" s="194">
        <f t="shared" si="37"/>
        <v>0</v>
      </c>
      <c r="BI358" s="194">
        <f t="shared" si="38"/>
        <v>0</v>
      </c>
      <c r="BJ358" s="17" t="s">
        <v>19</v>
      </c>
      <c r="BK358" s="194">
        <f t="shared" si="39"/>
        <v>0</v>
      </c>
      <c r="BL358" s="17" t="s">
        <v>134</v>
      </c>
      <c r="BM358" s="17" t="s">
        <v>581</v>
      </c>
    </row>
    <row r="359" spans="2:65" s="1" customFormat="1" ht="16.5" customHeight="1">
      <c r="B359" s="34"/>
      <c r="C359" s="183" t="s">
        <v>582</v>
      </c>
      <c r="D359" s="183" t="s">
        <v>129</v>
      </c>
      <c r="E359" s="184" t="s">
        <v>583</v>
      </c>
      <c r="F359" s="185" t="s">
        <v>584</v>
      </c>
      <c r="G359" s="186" t="s">
        <v>165</v>
      </c>
      <c r="H359" s="187">
        <v>911</v>
      </c>
      <c r="I359" s="188"/>
      <c r="J359" s="189">
        <f t="shared" si="30"/>
        <v>0</v>
      </c>
      <c r="K359" s="185" t="s">
        <v>133</v>
      </c>
      <c r="L359" s="38"/>
      <c r="M359" s="190" t="s">
        <v>1</v>
      </c>
      <c r="N359" s="191" t="s">
        <v>46</v>
      </c>
      <c r="O359" s="60"/>
      <c r="P359" s="192">
        <f t="shared" si="31"/>
        <v>0</v>
      </c>
      <c r="Q359" s="192">
        <v>0</v>
      </c>
      <c r="R359" s="192">
        <f t="shared" si="32"/>
        <v>0</v>
      </c>
      <c r="S359" s="192">
        <v>0</v>
      </c>
      <c r="T359" s="193">
        <f t="shared" si="33"/>
        <v>0</v>
      </c>
      <c r="AR359" s="17" t="s">
        <v>134</v>
      </c>
      <c r="AT359" s="17" t="s">
        <v>129</v>
      </c>
      <c r="AU359" s="17" t="s">
        <v>83</v>
      </c>
      <c r="AY359" s="17" t="s">
        <v>126</v>
      </c>
      <c r="BE359" s="194">
        <f t="shared" si="34"/>
        <v>0</v>
      </c>
      <c r="BF359" s="194">
        <f t="shared" si="35"/>
        <v>0</v>
      </c>
      <c r="BG359" s="194">
        <f t="shared" si="36"/>
        <v>0</v>
      </c>
      <c r="BH359" s="194">
        <f t="shared" si="37"/>
        <v>0</v>
      </c>
      <c r="BI359" s="194">
        <f t="shared" si="38"/>
        <v>0</v>
      </c>
      <c r="BJ359" s="17" t="s">
        <v>19</v>
      </c>
      <c r="BK359" s="194">
        <f t="shared" si="39"/>
        <v>0</v>
      </c>
      <c r="BL359" s="17" t="s">
        <v>134</v>
      </c>
      <c r="BM359" s="17" t="s">
        <v>585</v>
      </c>
    </row>
    <row r="360" spans="2:65" s="1" customFormat="1" ht="19.5">
      <c r="B360" s="34"/>
      <c r="C360" s="35"/>
      <c r="D360" s="195" t="s">
        <v>136</v>
      </c>
      <c r="E360" s="35"/>
      <c r="F360" s="196" t="s">
        <v>586</v>
      </c>
      <c r="G360" s="35"/>
      <c r="H360" s="35"/>
      <c r="I360" s="112"/>
      <c r="J360" s="35"/>
      <c r="K360" s="35"/>
      <c r="L360" s="38"/>
      <c r="M360" s="197"/>
      <c r="N360" s="60"/>
      <c r="O360" s="60"/>
      <c r="P360" s="60"/>
      <c r="Q360" s="60"/>
      <c r="R360" s="60"/>
      <c r="S360" s="60"/>
      <c r="T360" s="61"/>
      <c r="AT360" s="17" t="s">
        <v>136</v>
      </c>
      <c r="AU360" s="17" t="s">
        <v>83</v>
      </c>
    </row>
    <row r="361" spans="2:65" s="13" customFormat="1">
      <c r="B361" s="208"/>
      <c r="C361" s="209"/>
      <c r="D361" s="195" t="s">
        <v>138</v>
      </c>
      <c r="E361" s="210" t="s">
        <v>1</v>
      </c>
      <c r="F361" s="211" t="s">
        <v>587</v>
      </c>
      <c r="G361" s="209"/>
      <c r="H361" s="212">
        <v>911</v>
      </c>
      <c r="I361" s="213"/>
      <c r="J361" s="209"/>
      <c r="K361" s="209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138</v>
      </c>
      <c r="AU361" s="218" t="s">
        <v>83</v>
      </c>
      <c r="AV361" s="13" t="s">
        <v>83</v>
      </c>
      <c r="AW361" s="13" t="s">
        <v>38</v>
      </c>
      <c r="AX361" s="13" t="s">
        <v>19</v>
      </c>
      <c r="AY361" s="218" t="s">
        <v>126</v>
      </c>
    </row>
    <row r="362" spans="2:65" s="1" customFormat="1" ht="16.5" customHeight="1">
      <c r="B362" s="34"/>
      <c r="C362" s="230" t="s">
        <v>588</v>
      </c>
      <c r="D362" s="230" t="s">
        <v>173</v>
      </c>
      <c r="E362" s="231" t="s">
        <v>589</v>
      </c>
      <c r="F362" s="232" t="s">
        <v>590</v>
      </c>
      <c r="G362" s="233" t="s">
        <v>165</v>
      </c>
      <c r="H362" s="234">
        <v>929.22</v>
      </c>
      <c r="I362" s="235"/>
      <c r="J362" s="236">
        <f>ROUND(I362*H362,2)</f>
        <v>0</v>
      </c>
      <c r="K362" s="232" t="s">
        <v>133</v>
      </c>
      <c r="L362" s="237"/>
      <c r="M362" s="238" t="s">
        <v>1</v>
      </c>
      <c r="N362" s="239" t="s">
        <v>46</v>
      </c>
      <c r="O362" s="60"/>
      <c r="P362" s="192">
        <f>O362*H362</f>
        <v>0</v>
      </c>
      <c r="Q362" s="192">
        <v>0</v>
      </c>
      <c r="R362" s="192">
        <f>Q362*H362</f>
        <v>0</v>
      </c>
      <c r="S362" s="192">
        <v>0</v>
      </c>
      <c r="T362" s="193">
        <f>S362*H362</f>
        <v>0</v>
      </c>
      <c r="AR362" s="17" t="s">
        <v>177</v>
      </c>
      <c r="AT362" s="17" t="s">
        <v>173</v>
      </c>
      <c r="AU362" s="17" t="s">
        <v>83</v>
      </c>
      <c r="AY362" s="17" t="s">
        <v>126</v>
      </c>
      <c r="BE362" s="194">
        <f>IF(N362="základní",J362,0)</f>
        <v>0</v>
      </c>
      <c r="BF362" s="194">
        <f>IF(N362="snížená",J362,0)</f>
        <v>0</v>
      </c>
      <c r="BG362" s="194">
        <f>IF(N362="zákl. přenesená",J362,0)</f>
        <v>0</v>
      </c>
      <c r="BH362" s="194">
        <f>IF(N362="sníž. přenesená",J362,0)</f>
        <v>0</v>
      </c>
      <c r="BI362" s="194">
        <f>IF(N362="nulová",J362,0)</f>
        <v>0</v>
      </c>
      <c r="BJ362" s="17" t="s">
        <v>19</v>
      </c>
      <c r="BK362" s="194">
        <f>ROUND(I362*H362,2)</f>
        <v>0</v>
      </c>
      <c r="BL362" s="17" t="s">
        <v>134</v>
      </c>
      <c r="BM362" s="17" t="s">
        <v>591</v>
      </c>
    </row>
    <row r="363" spans="2:65" s="13" customFormat="1">
      <c r="B363" s="208"/>
      <c r="C363" s="209"/>
      <c r="D363" s="195" t="s">
        <v>138</v>
      </c>
      <c r="E363" s="209"/>
      <c r="F363" s="211" t="s">
        <v>592</v>
      </c>
      <c r="G363" s="209"/>
      <c r="H363" s="212">
        <v>929.22</v>
      </c>
      <c r="I363" s="213"/>
      <c r="J363" s="209"/>
      <c r="K363" s="209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138</v>
      </c>
      <c r="AU363" s="218" t="s">
        <v>83</v>
      </c>
      <c r="AV363" s="13" t="s">
        <v>83</v>
      </c>
      <c r="AW363" s="13" t="s">
        <v>4</v>
      </c>
      <c r="AX363" s="13" t="s">
        <v>19</v>
      </c>
      <c r="AY363" s="218" t="s">
        <v>126</v>
      </c>
    </row>
    <row r="364" spans="2:65" s="1" customFormat="1" ht="16.5" customHeight="1">
      <c r="B364" s="34"/>
      <c r="C364" s="230" t="s">
        <v>593</v>
      </c>
      <c r="D364" s="230" t="s">
        <v>173</v>
      </c>
      <c r="E364" s="231" t="s">
        <v>594</v>
      </c>
      <c r="F364" s="232" t="s">
        <v>595</v>
      </c>
      <c r="G364" s="233" t="s">
        <v>165</v>
      </c>
      <c r="H364" s="234">
        <v>929.22</v>
      </c>
      <c r="I364" s="235"/>
      <c r="J364" s="236">
        <f>ROUND(I364*H364,2)</f>
        <v>0</v>
      </c>
      <c r="K364" s="232" t="s">
        <v>133</v>
      </c>
      <c r="L364" s="237"/>
      <c r="M364" s="238" t="s">
        <v>1</v>
      </c>
      <c r="N364" s="239" t="s">
        <v>46</v>
      </c>
      <c r="O364" s="60"/>
      <c r="P364" s="192">
        <f>O364*H364</f>
        <v>0</v>
      </c>
      <c r="Q364" s="192">
        <v>3.1E-4</v>
      </c>
      <c r="R364" s="192">
        <f>Q364*H364</f>
        <v>0.28805819999999999</v>
      </c>
      <c r="S364" s="192">
        <v>0</v>
      </c>
      <c r="T364" s="193">
        <f>S364*H364</f>
        <v>0</v>
      </c>
      <c r="AR364" s="17" t="s">
        <v>177</v>
      </c>
      <c r="AT364" s="17" t="s">
        <v>173</v>
      </c>
      <c r="AU364" s="17" t="s">
        <v>83</v>
      </c>
      <c r="AY364" s="17" t="s">
        <v>126</v>
      </c>
      <c r="BE364" s="194">
        <f>IF(N364="základní",J364,0)</f>
        <v>0</v>
      </c>
      <c r="BF364" s="194">
        <f>IF(N364="snížená",J364,0)</f>
        <v>0</v>
      </c>
      <c r="BG364" s="194">
        <f>IF(N364="zákl. přenesená",J364,0)</f>
        <v>0</v>
      </c>
      <c r="BH364" s="194">
        <f>IF(N364="sníž. přenesená",J364,0)</f>
        <v>0</v>
      </c>
      <c r="BI364" s="194">
        <f>IF(N364="nulová",J364,0)</f>
        <v>0</v>
      </c>
      <c r="BJ364" s="17" t="s">
        <v>19</v>
      </c>
      <c r="BK364" s="194">
        <f>ROUND(I364*H364,2)</f>
        <v>0</v>
      </c>
      <c r="BL364" s="17" t="s">
        <v>134</v>
      </c>
      <c r="BM364" s="17" t="s">
        <v>596</v>
      </c>
    </row>
    <row r="365" spans="2:65" s="13" customFormat="1">
      <c r="B365" s="208"/>
      <c r="C365" s="209"/>
      <c r="D365" s="195" t="s">
        <v>138</v>
      </c>
      <c r="E365" s="209"/>
      <c r="F365" s="211" t="s">
        <v>592</v>
      </c>
      <c r="G365" s="209"/>
      <c r="H365" s="212">
        <v>929.22</v>
      </c>
      <c r="I365" s="213"/>
      <c r="J365" s="209"/>
      <c r="K365" s="209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138</v>
      </c>
      <c r="AU365" s="218" t="s">
        <v>83</v>
      </c>
      <c r="AV365" s="13" t="s">
        <v>83</v>
      </c>
      <c r="AW365" s="13" t="s">
        <v>4</v>
      </c>
      <c r="AX365" s="13" t="s">
        <v>19</v>
      </c>
      <c r="AY365" s="218" t="s">
        <v>126</v>
      </c>
    </row>
    <row r="366" spans="2:65" s="1" customFormat="1" ht="16.5" customHeight="1">
      <c r="B366" s="34"/>
      <c r="C366" s="230" t="s">
        <v>597</v>
      </c>
      <c r="D366" s="230" t="s">
        <v>173</v>
      </c>
      <c r="E366" s="231" t="s">
        <v>598</v>
      </c>
      <c r="F366" s="232" t="s">
        <v>599</v>
      </c>
      <c r="G366" s="233" t="s">
        <v>176</v>
      </c>
      <c r="H366" s="234">
        <v>923.71500000000003</v>
      </c>
      <c r="I366" s="235"/>
      <c r="J366" s="236">
        <f>ROUND(I366*H366,2)</f>
        <v>0</v>
      </c>
      <c r="K366" s="232" t="s">
        <v>133</v>
      </c>
      <c r="L366" s="237"/>
      <c r="M366" s="238" t="s">
        <v>1</v>
      </c>
      <c r="N366" s="239" t="s">
        <v>46</v>
      </c>
      <c r="O366" s="60"/>
      <c r="P366" s="192">
        <f>O366*H366</f>
        <v>0</v>
      </c>
      <c r="Q366" s="192">
        <v>1</v>
      </c>
      <c r="R366" s="192">
        <f>Q366*H366</f>
        <v>923.71500000000003</v>
      </c>
      <c r="S366" s="192">
        <v>0</v>
      </c>
      <c r="T366" s="193">
        <f>S366*H366</f>
        <v>0</v>
      </c>
      <c r="AR366" s="17" t="s">
        <v>177</v>
      </c>
      <c r="AT366" s="17" t="s">
        <v>173</v>
      </c>
      <c r="AU366" s="17" t="s">
        <v>83</v>
      </c>
      <c r="AY366" s="17" t="s">
        <v>126</v>
      </c>
      <c r="BE366" s="194">
        <f>IF(N366="základní",J366,0)</f>
        <v>0</v>
      </c>
      <c r="BF366" s="194">
        <f>IF(N366="snížená",J366,0)</f>
        <v>0</v>
      </c>
      <c r="BG366" s="194">
        <f>IF(N366="zákl. přenesená",J366,0)</f>
        <v>0</v>
      </c>
      <c r="BH366" s="194">
        <f>IF(N366="sníž. přenesená",J366,0)</f>
        <v>0</v>
      </c>
      <c r="BI366" s="194">
        <f>IF(N366="nulová",J366,0)</f>
        <v>0</v>
      </c>
      <c r="BJ366" s="17" t="s">
        <v>19</v>
      </c>
      <c r="BK366" s="194">
        <f>ROUND(I366*H366,2)</f>
        <v>0</v>
      </c>
      <c r="BL366" s="17" t="s">
        <v>134</v>
      </c>
      <c r="BM366" s="17" t="s">
        <v>600</v>
      </c>
    </row>
    <row r="367" spans="2:65" s="13" customFormat="1">
      <c r="B367" s="208"/>
      <c r="C367" s="209"/>
      <c r="D367" s="195" t="s">
        <v>138</v>
      </c>
      <c r="E367" s="210" t="s">
        <v>1</v>
      </c>
      <c r="F367" s="211" t="s">
        <v>601</v>
      </c>
      <c r="G367" s="209"/>
      <c r="H367" s="212">
        <v>888.22500000000002</v>
      </c>
      <c r="I367" s="213"/>
      <c r="J367" s="209"/>
      <c r="K367" s="209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138</v>
      </c>
      <c r="AU367" s="218" t="s">
        <v>83</v>
      </c>
      <c r="AV367" s="13" t="s">
        <v>83</v>
      </c>
      <c r="AW367" s="13" t="s">
        <v>38</v>
      </c>
      <c r="AX367" s="13" t="s">
        <v>75</v>
      </c>
      <c r="AY367" s="218" t="s">
        <v>126</v>
      </c>
    </row>
    <row r="368" spans="2:65" s="13" customFormat="1">
      <c r="B368" s="208"/>
      <c r="C368" s="209"/>
      <c r="D368" s="195" t="s">
        <v>138</v>
      </c>
      <c r="E368" s="210" t="s">
        <v>1</v>
      </c>
      <c r="F368" s="211" t="s">
        <v>602</v>
      </c>
      <c r="G368" s="209"/>
      <c r="H368" s="212">
        <v>35.49</v>
      </c>
      <c r="I368" s="213"/>
      <c r="J368" s="209"/>
      <c r="K368" s="209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138</v>
      </c>
      <c r="AU368" s="218" t="s">
        <v>83</v>
      </c>
      <c r="AV368" s="13" t="s">
        <v>83</v>
      </c>
      <c r="AW368" s="13" t="s">
        <v>38</v>
      </c>
      <c r="AX368" s="13" t="s">
        <v>75</v>
      </c>
      <c r="AY368" s="218" t="s">
        <v>126</v>
      </c>
    </row>
    <row r="369" spans="2:65" s="14" customFormat="1">
      <c r="B369" s="219"/>
      <c r="C369" s="220"/>
      <c r="D369" s="195" t="s">
        <v>138</v>
      </c>
      <c r="E369" s="221" t="s">
        <v>1</v>
      </c>
      <c r="F369" s="222" t="s">
        <v>152</v>
      </c>
      <c r="G369" s="220"/>
      <c r="H369" s="223">
        <v>923.71500000000003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138</v>
      </c>
      <c r="AU369" s="229" t="s">
        <v>83</v>
      </c>
      <c r="AV369" s="14" t="s">
        <v>134</v>
      </c>
      <c r="AW369" s="14" t="s">
        <v>38</v>
      </c>
      <c r="AX369" s="14" t="s">
        <v>19</v>
      </c>
      <c r="AY369" s="229" t="s">
        <v>126</v>
      </c>
    </row>
    <row r="370" spans="2:65" s="1" customFormat="1" ht="16.5" customHeight="1">
      <c r="B370" s="34"/>
      <c r="C370" s="183" t="s">
        <v>603</v>
      </c>
      <c r="D370" s="183" t="s">
        <v>129</v>
      </c>
      <c r="E370" s="184" t="s">
        <v>604</v>
      </c>
      <c r="F370" s="185" t="s">
        <v>605</v>
      </c>
      <c r="G370" s="186" t="s">
        <v>186</v>
      </c>
      <c r="H370" s="187">
        <v>80.906000000000006</v>
      </c>
      <c r="I370" s="188"/>
      <c r="J370" s="189">
        <f>ROUND(I370*H370,2)</f>
        <v>0</v>
      </c>
      <c r="K370" s="185" t="s">
        <v>133</v>
      </c>
      <c r="L370" s="38"/>
      <c r="M370" s="190" t="s">
        <v>1</v>
      </c>
      <c r="N370" s="191" t="s">
        <v>46</v>
      </c>
      <c r="O370" s="60"/>
      <c r="P370" s="192">
        <f>O370*H370</f>
        <v>0</v>
      </c>
      <c r="Q370" s="192">
        <v>0</v>
      </c>
      <c r="R370" s="192">
        <f>Q370*H370</f>
        <v>0</v>
      </c>
      <c r="S370" s="192">
        <v>0</v>
      </c>
      <c r="T370" s="193">
        <f>S370*H370</f>
        <v>0</v>
      </c>
      <c r="AR370" s="17" t="s">
        <v>134</v>
      </c>
      <c r="AT370" s="17" t="s">
        <v>129</v>
      </c>
      <c r="AU370" s="17" t="s">
        <v>83</v>
      </c>
      <c r="AY370" s="17" t="s">
        <v>126</v>
      </c>
      <c r="BE370" s="194">
        <f>IF(N370="základní",J370,0)</f>
        <v>0</v>
      </c>
      <c r="BF370" s="194">
        <f>IF(N370="snížená",J370,0)</f>
        <v>0</v>
      </c>
      <c r="BG370" s="194">
        <f>IF(N370="zákl. přenesená",J370,0)</f>
        <v>0</v>
      </c>
      <c r="BH370" s="194">
        <f>IF(N370="sníž. přenesená",J370,0)</f>
        <v>0</v>
      </c>
      <c r="BI370" s="194">
        <f>IF(N370="nulová",J370,0)</f>
        <v>0</v>
      </c>
      <c r="BJ370" s="17" t="s">
        <v>19</v>
      </c>
      <c r="BK370" s="194">
        <f>ROUND(I370*H370,2)</f>
        <v>0</v>
      </c>
      <c r="BL370" s="17" t="s">
        <v>134</v>
      </c>
      <c r="BM370" s="17" t="s">
        <v>606</v>
      </c>
    </row>
    <row r="371" spans="2:65" s="13" customFormat="1">
      <c r="B371" s="208"/>
      <c r="C371" s="209"/>
      <c r="D371" s="195" t="s">
        <v>138</v>
      </c>
      <c r="E371" s="210" t="s">
        <v>1</v>
      </c>
      <c r="F371" s="211" t="s">
        <v>607</v>
      </c>
      <c r="G371" s="209"/>
      <c r="H371" s="212">
        <v>47.97</v>
      </c>
      <c r="I371" s="213"/>
      <c r="J371" s="209"/>
      <c r="K371" s="209"/>
      <c r="L371" s="214"/>
      <c r="M371" s="215"/>
      <c r="N371" s="216"/>
      <c r="O371" s="216"/>
      <c r="P371" s="216"/>
      <c r="Q371" s="216"/>
      <c r="R371" s="216"/>
      <c r="S371" s="216"/>
      <c r="T371" s="217"/>
      <c r="AT371" s="218" t="s">
        <v>138</v>
      </c>
      <c r="AU371" s="218" t="s">
        <v>83</v>
      </c>
      <c r="AV371" s="13" t="s">
        <v>83</v>
      </c>
      <c r="AW371" s="13" t="s">
        <v>38</v>
      </c>
      <c r="AX371" s="13" t="s">
        <v>75</v>
      </c>
      <c r="AY371" s="218" t="s">
        <v>126</v>
      </c>
    </row>
    <row r="372" spans="2:65" s="13" customFormat="1">
      <c r="B372" s="208"/>
      <c r="C372" s="209"/>
      <c r="D372" s="195" t="s">
        <v>138</v>
      </c>
      <c r="E372" s="210" t="s">
        <v>1</v>
      </c>
      <c r="F372" s="211" t="s">
        <v>608</v>
      </c>
      <c r="G372" s="209"/>
      <c r="H372" s="212">
        <v>26.6</v>
      </c>
      <c r="I372" s="213"/>
      <c r="J372" s="209"/>
      <c r="K372" s="209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138</v>
      </c>
      <c r="AU372" s="218" t="s">
        <v>83</v>
      </c>
      <c r="AV372" s="13" t="s">
        <v>83</v>
      </c>
      <c r="AW372" s="13" t="s">
        <v>38</v>
      </c>
      <c r="AX372" s="13" t="s">
        <v>75</v>
      </c>
      <c r="AY372" s="218" t="s">
        <v>126</v>
      </c>
    </row>
    <row r="373" spans="2:65" s="13" customFormat="1">
      <c r="B373" s="208"/>
      <c r="C373" s="209"/>
      <c r="D373" s="195" t="s">
        <v>138</v>
      </c>
      <c r="E373" s="210" t="s">
        <v>1</v>
      </c>
      <c r="F373" s="211" t="s">
        <v>609</v>
      </c>
      <c r="G373" s="209"/>
      <c r="H373" s="212">
        <v>6.3360000000000003</v>
      </c>
      <c r="I373" s="213"/>
      <c r="J373" s="209"/>
      <c r="K373" s="209"/>
      <c r="L373" s="214"/>
      <c r="M373" s="215"/>
      <c r="N373" s="216"/>
      <c r="O373" s="216"/>
      <c r="P373" s="216"/>
      <c r="Q373" s="216"/>
      <c r="R373" s="216"/>
      <c r="S373" s="216"/>
      <c r="T373" s="217"/>
      <c r="AT373" s="218" t="s">
        <v>138</v>
      </c>
      <c r="AU373" s="218" t="s">
        <v>83</v>
      </c>
      <c r="AV373" s="13" t="s">
        <v>83</v>
      </c>
      <c r="AW373" s="13" t="s">
        <v>38</v>
      </c>
      <c r="AX373" s="13" t="s">
        <v>75</v>
      </c>
      <c r="AY373" s="218" t="s">
        <v>126</v>
      </c>
    </row>
    <row r="374" spans="2:65" s="14" customFormat="1">
      <c r="B374" s="219"/>
      <c r="C374" s="220"/>
      <c r="D374" s="195" t="s">
        <v>138</v>
      </c>
      <c r="E374" s="221" t="s">
        <v>1</v>
      </c>
      <c r="F374" s="222" t="s">
        <v>152</v>
      </c>
      <c r="G374" s="220"/>
      <c r="H374" s="223">
        <v>80.905999999999992</v>
      </c>
      <c r="I374" s="224"/>
      <c r="J374" s="220"/>
      <c r="K374" s="220"/>
      <c r="L374" s="225"/>
      <c r="M374" s="226"/>
      <c r="N374" s="227"/>
      <c r="O374" s="227"/>
      <c r="P374" s="227"/>
      <c r="Q374" s="227"/>
      <c r="R374" s="227"/>
      <c r="S374" s="227"/>
      <c r="T374" s="228"/>
      <c r="AT374" s="229" t="s">
        <v>138</v>
      </c>
      <c r="AU374" s="229" t="s">
        <v>83</v>
      </c>
      <c r="AV374" s="14" t="s">
        <v>134</v>
      </c>
      <c r="AW374" s="14" t="s">
        <v>38</v>
      </c>
      <c r="AX374" s="14" t="s">
        <v>19</v>
      </c>
      <c r="AY374" s="229" t="s">
        <v>126</v>
      </c>
    </row>
    <row r="375" spans="2:65" s="1" customFormat="1" ht="16.5" customHeight="1">
      <c r="B375" s="34"/>
      <c r="C375" s="183" t="s">
        <v>610</v>
      </c>
      <c r="D375" s="183" t="s">
        <v>129</v>
      </c>
      <c r="E375" s="184" t="s">
        <v>611</v>
      </c>
      <c r="F375" s="185" t="s">
        <v>612</v>
      </c>
      <c r="G375" s="186" t="s">
        <v>186</v>
      </c>
      <c r="H375" s="187">
        <v>455.5</v>
      </c>
      <c r="I375" s="188"/>
      <c r="J375" s="189">
        <f>ROUND(I375*H375,2)</f>
        <v>0</v>
      </c>
      <c r="K375" s="185" t="s">
        <v>133</v>
      </c>
      <c r="L375" s="38"/>
      <c r="M375" s="190" t="s">
        <v>1</v>
      </c>
      <c r="N375" s="191" t="s">
        <v>46</v>
      </c>
      <c r="O375" s="60"/>
      <c r="P375" s="192">
        <f>O375*H375</f>
        <v>0</v>
      </c>
      <c r="Q375" s="192">
        <v>0</v>
      </c>
      <c r="R375" s="192">
        <f>Q375*H375</f>
        <v>0</v>
      </c>
      <c r="S375" s="192">
        <v>0</v>
      </c>
      <c r="T375" s="193">
        <f>S375*H375</f>
        <v>0</v>
      </c>
      <c r="AR375" s="17" t="s">
        <v>134</v>
      </c>
      <c r="AT375" s="17" t="s">
        <v>129</v>
      </c>
      <c r="AU375" s="17" t="s">
        <v>83</v>
      </c>
      <c r="AY375" s="17" t="s">
        <v>126</v>
      </c>
      <c r="BE375" s="194">
        <f>IF(N375="základní",J375,0)</f>
        <v>0</v>
      </c>
      <c r="BF375" s="194">
        <f>IF(N375="snížená",J375,0)</f>
        <v>0</v>
      </c>
      <c r="BG375" s="194">
        <f>IF(N375="zákl. přenesená",J375,0)</f>
        <v>0</v>
      </c>
      <c r="BH375" s="194">
        <f>IF(N375="sníž. přenesená",J375,0)</f>
        <v>0</v>
      </c>
      <c r="BI375" s="194">
        <f>IF(N375="nulová",J375,0)</f>
        <v>0</v>
      </c>
      <c r="BJ375" s="17" t="s">
        <v>19</v>
      </c>
      <c r="BK375" s="194">
        <f>ROUND(I375*H375,2)</f>
        <v>0</v>
      </c>
      <c r="BL375" s="17" t="s">
        <v>134</v>
      </c>
      <c r="BM375" s="17" t="s">
        <v>613</v>
      </c>
    </row>
    <row r="376" spans="2:65" s="13" customFormat="1">
      <c r="B376" s="208"/>
      <c r="C376" s="209"/>
      <c r="D376" s="195" t="s">
        <v>138</v>
      </c>
      <c r="E376" s="210" t="s">
        <v>1</v>
      </c>
      <c r="F376" s="211" t="s">
        <v>614</v>
      </c>
      <c r="G376" s="209"/>
      <c r="H376" s="212">
        <v>455.5</v>
      </c>
      <c r="I376" s="213"/>
      <c r="J376" s="209"/>
      <c r="K376" s="209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138</v>
      </c>
      <c r="AU376" s="218" t="s">
        <v>83</v>
      </c>
      <c r="AV376" s="13" t="s">
        <v>83</v>
      </c>
      <c r="AW376" s="13" t="s">
        <v>38</v>
      </c>
      <c r="AX376" s="13" t="s">
        <v>19</v>
      </c>
      <c r="AY376" s="218" t="s">
        <v>126</v>
      </c>
    </row>
    <row r="377" spans="2:65" s="1" customFormat="1" ht="16.5" customHeight="1">
      <c r="B377" s="34"/>
      <c r="C377" s="183" t="s">
        <v>615</v>
      </c>
      <c r="D377" s="183" t="s">
        <v>129</v>
      </c>
      <c r="E377" s="184" t="s">
        <v>616</v>
      </c>
      <c r="F377" s="185" t="s">
        <v>617</v>
      </c>
      <c r="G377" s="186" t="s">
        <v>176</v>
      </c>
      <c r="H377" s="187">
        <v>105.994</v>
      </c>
      <c r="I377" s="188"/>
      <c r="J377" s="189">
        <f>ROUND(I377*H377,2)</f>
        <v>0</v>
      </c>
      <c r="K377" s="185" t="s">
        <v>133</v>
      </c>
      <c r="L377" s="38"/>
      <c r="M377" s="190" t="s">
        <v>1</v>
      </c>
      <c r="N377" s="191" t="s">
        <v>46</v>
      </c>
      <c r="O377" s="60"/>
      <c r="P377" s="192">
        <f>O377*H377</f>
        <v>0</v>
      </c>
      <c r="Q377" s="192">
        <v>0</v>
      </c>
      <c r="R377" s="192">
        <f>Q377*H377</f>
        <v>0</v>
      </c>
      <c r="S377" s="192">
        <v>0</v>
      </c>
      <c r="T377" s="193">
        <f>S377*H377</f>
        <v>0</v>
      </c>
      <c r="AR377" s="17" t="s">
        <v>134</v>
      </c>
      <c r="AT377" s="17" t="s">
        <v>129</v>
      </c>
      <c r="AU377" s="17" t="s">
        <v>83</v>
      </c>
      <c r="AY377" s="17" t="s">
        <v>126</v>
      </c>
      <c r="BE377" s="194">
        <f>IF(N377="základní",J377,0)</f>
        <v>0</v>
      </c>
      <c r="BF377" s="194">
        <f>IF(N377="snížená",J377,0)</f>
        <v>0</v>
      </c>
      <c r="BG377" s="194">
        <f>IF(N377="zákl. přenesená",J377,0)</f>
        <v>0</v>
      </c>
      <c r="BH377" s="194">
        <f>IF(N377="sníž. přenesená",J377,0)</f>
        <v>0</v>
      </c>
      <c r="BI377" s="194">
        <f>IF(N377="nulová",J377,0)</f>
        <v>0</v>
      </c>
      <c r="BJ377" s="17" t="s">
        <v>19</v>
      </c>
      <c r="BK377" s="194">
        <f>ROUND(I377*H377,2)</f>
        <v>0</v>
      </c>
      <c r="BL377" s="17" t="s">
        <v>134</v>
      </c>
      <c r="BM377" s="17" t="s">
        <v>618</v>
      </c>
    </row>
    <row r="378" spans="2:65" s="12" customFormat="1">
      <c r="B378" s="198"/>
      <c r="C378" s="199"/>
      <c r="D378" s="195" t="s">
        <v>138</v>
      </c>
      <c r="E378" s="200" t="s">
        <v>1</v>
      </c>
      <c r="F378" s="201" t="s">
        <v>619</v>
      </c>
      <c r="G378" s="199"/>
      <c r="H378" s="200" t="s">
        <v>1</v>
      </c>
      <c r="I378" s="202"/>
      <c r="J378" s="199"/>
      <c r="K378" s="199"/>
      <c r="L378" s="203"/>
      <c r="M378" s="204"/>
      <c r="N378" s="205"/>
      <c r="O378" s="205"/>
      <c r="P378" s="205"/>
      <c r="Q378" s="205"/>
      <c r="R378" s="205"/>
      <c r="S378" s="205"/>
      <c r="T378" s="206"/>
      <c r="AT378" s="207" t="s">
        <v>138</v>
      </c>
      <c r="AU378" s="207" t="s">
        <v>83</v>
      </c>
      <c r="AV378" s="12" t="s">
        <v>19</v>
      </c>
      <c r="AW378" s="12" t="s">
        <v>38</v>
      </c>
      <c r="AX378" s="12" t="s">
        <v>75</v>
      </c>
      <c r="AY378" s="207" t="s">
        <v>126</v>
      </c>
    </row>
    <row r="379" spans="2:65" s="13" customFormat="1">
      <c r="B379" s="208"/>
      <c r="C379" s="209"/>
      <c r="D379" s="195" t="s">
        <v>138</v>
      </c>
      <c r="E379" s="210" t="s">
        <v>1</v>
      </c>
      <c r="F379" s="211" t="s">
        <v>620</v>
      </c>
      <c r="G379" s="209"/>
      <c r="H379" s="212">
        <v>55.44</v>
      </c>
      <c r="I379" s="213"/>
      <c r="J379" s="209"/>
      <c r="K379" s="209"/>
      <c r="L379" s="214"/>
      <c r="M379" s="215"/>
      <c r="N379" s="216"/>
      <c r="O379" s="216"/>
      <c r="P379" s="216"/>
      <c r="Q379" s="216"/>
      <c r="R379" s="216"/>
      <c r="S379" s="216"/>
      <c r="T379" s="217"/>
      <c r="AT379" s="218" t="s">
        <v>138</v>
      </c>
      <c r="AU379" s="218" t="s">
        <v>83</v>
      </c>
      <c r="AV379" s="13" t="s">
        <v>83</v>
      </c>
      <c r="AW379" s="13" t="s">
        <v>38</v>
      </c>
      <c r="AX379" s="13" t="s">
        <v>75</v>
      </c>
      <c r="AY379" s="218" t="s">
        <v>126</v>
      </c>
    </row>
    <row r="380" spans="2:65" s="13" customFormat="1">
      <c r="B380" s="208"/>
      <c r="C380" s="209"/>
      <c r="D380" s="195" t="s">
        <v>138</v>
      </c>
      <c r="E380" s="210" t="s">
        <v>1</v>
      </c>
      <c r="F380" s="211" t="s">
        <v>621</v>
      </c>
      <c r="G380" s="209"/>
      <c r="H380" s="212">
        <v>27.32</v>
      </c>
      <c r="I380" s="213"/>
      <c r="J380" s="209"/>
      <c r="K380" s="209"/>
      <c r="L380" s="214"/>
      <c r="M380" s="215"/>
      <c r="N380" s="216"/>
      <c r="O380" s="216"/>
      <c r="P380" s="216"/>
      <c r="Q380" s="216"/>
      <c r="R380" s="216"/>
      <c r="S380" s="216"/>
      <c r="T380" s="217"/>
      <c r="AT380" s="218" t="s">
        <v>138</v>
      </c>
      <c r="AU380" s="218" t="s">
        <v>83</v>
      </c>
      <c r="AV380" s="13" t="s">
        <v>83</v>
      </c>
      <c r="AW380" s="13" t="s">
        <v>38</v>
      </c>
      <c r="AX380" s="13" t="s">
        <v>75</v>
      </c>
      <c r="AY380" s="218" t="s">
        <v>126</v>
      </c>
    </row>
    <row r="381" spans="2:65" s="15" customFormat="1">
      <c r="B381" s="240"/>
      <c r="C381" s="241"/>
      <c r="D381" s="195" t="s">
        <v>138</v>
      </c>
      <c r="E381" s="242" t="s">
        <v>1</v>
      </c>
      <c r="F381" s="243" t="s">
        <v>266</v>
      </c>
      <c r="G381" s="241"/>
      <c r="H381" s="244">
        <v>82.759999999999991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AT381" s="250" t="s">
        <v>138</v>
      </c>
      <c r="AU381" s="250" t="s">
        <v>83</v>
      </c>
      <c r="AV381" s="15" t="s">
        <v>162</v>
      </c>
      <c r="AW381" s="15" t="s">
        <v>38</v>
      </c>
      <c r="AX381" s="15" t="s">
        <v>75</v>
      </c>
      <c r="AY381" s="250" t="s">
        <v>126</v>
      </c>
    </row>
    <row r="382" spans="2:65" s="12" customFormat="1">
      <c r="B382" s="198"/>
      <c r="C382" s="199"/>
      <c r="D382" s="195" t="s">
        <v>138</v>
      </c>
      <c r="E382" s="200" t="s">
        <v>1</v>
      </c>
      <c r="F382" s="201" t="s">
        <v>622</v>
      </c>
      <c r="G382" s="199"/>
      <c r="H382" s="200" t="s">
        <v>1</v>
      </c>
      <c r="I382" s="202"/>
      <c r="J382" s="199"/>
      <c r="K382" s="199"/>
      <c r="L382" s="203"/>
      <c r="M382" s="204"/>
      <c r="N382" s="205"/>
      <c r="O382" s="205"/>
      <c r="P382" s="205"/>
      <c r="Q382" s="205"/>
      <c r="R382" s="205"/>
      <c r="S382" s="205"/>
      <c r="T382" s="206"/>
      <c r="AT382" s="207" t="s">
        <v>138</v>
      </c>
      <c r="AU382" s="207" t="s">
        <v>83</v>
      </c>
      <c r="AV382" s="12" t="s">
        <v>19</v>
      </c>
      <c r="AW382" s="12" t="s">
        <v>38</v>
      </c>
      <c r="AX382" s="12" t="s">
        <v>75</v>
      </c>
      <c r="AY382" s="207" t="s">
        <v>126</v>
      </c>
    </row>
    <row r="383" spans="2:65" s="13" customFormat="1">
      <c r="B383" s="208"/>
      <c r="C383" s="209"/>
      <c r="D383" s="195" t="s">
        <v>138</v>
      </c>
      <c r="E383" s="210" t="s">
        <v>1</v>
      </c>
      <c r="F383" s="211" t="s">
        <v>623</v>
      </c>
      <c r="G383" s="209"/>
      <c r="H383" s="212">
        <v>0.41699999999999998</v>
      </c>
      <c r="I383" s="213"/>
      <c r="J383" s="209"/>
      <c r="K383" s="209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138</v>
      </c>
      <c r="AU383" s="218" t="s">
        <v>83</v>
      </c>
      <c r="AV383" s="13" t="s">
        <v>83</v>
      </c>
      <c r="AW383" s="13" t="s">
        <v>38</v>
      </c>
      <c r="AX383" s="13" t="s">
        <v>75</v>
      </c>
      <c r="AY383" s="218" t="s">
        <v>126</v>
      </c>
    </row>
    <row r="384" spans="2:65" s="13" customFormat="1">
      <c r="B384" s="208"/>
      <c r="C384" s="209"/>
      <c r="D384" s="195" t="s">
        <v>138</v>
      </c>
      <c r="E384" s="210" t="s">
        <v>1</v>
      </c>
      <c r="F384" s="211" t="s">
        <v>624</v>
      </c>
      <c r="G384" s="209"/>
      <c r="H384" s="212">
        <v>8.2799999999999994</v>
      </c>
      <c r="I384" s="213"/>
      <c r="J384" s="209"/>
      <c r="K384" s="209"/>
      <c r="L384" s="214"/>
      <c r="M384" s="215"/>
      <c r="N384" s="216"/>
      <c r="O384" s="216"/>
      <c r="P384" s="216"/>
      <c r="Q384" s="216"/>
      <c r="R384" s="216"/>
      <c r="S384" s="216"/>
      <c r="T384" s="217"/>
      <c r="AT384" s="218" t="s">
        <v>138</v>
      </c>
      <c r="AU384" s="218" t="s">
        <v>83</v>
      </c>
      <c r="AV384" s="13" t="s">
        <v>83</v>
      </c>
      <c r="AW384" s="13" t="s">
        <v>38</v>
      </c>
      <c r="AX384" s="13" t="s">
        <v>75</v>
      </c>
      <c r="AY384" s="218" t="s">
        <v>126</v>
      </c>
    </row>
    <row r="385" spans="2:65" s="13" customFormat="1">
      <c r="B385" s="208"/>
      <c r="C385" s="209"/>
      <c r="D385" s="195" t="s">
        <v>138</v>
      </c>
      <c r="E385" s="210" t="s">
        <v>1</v>
      </c>
      <c r="F385" s="211" t="s">
        <v>625</v>
      </c>
      <c r="G385" s="209"/>
      <c r="H385" s="212">
        <v>9.2810000000000006</v>
      </c>
      <c r="I385" s="213"/>
      <c r="J385" s="209"/>
      <c r="K385" s="209"/>
      <c r="L385" s="214"/>
      <c r="M385" s="215"/>
      <c r="N385" s="216"/>
      <c r="O385" s="216"/>
      <c r="P385" s="216"/>
      <c r="Q385" s="216"/>
      <c r="R385" s="216"/>
      <c r="S385" s="216"/>
      <c r="T385" s="217"/>
      <c r="AT385" s="218" t="s">
        <v>138</v>
      </c>
      <c r="AU385" s="218" t="s">
        <v>83</v>
      </c>
      <c r="AV385" s="13" t="s">
        <v>83</v>
      </c>
      <c r="AW385" s="13" t="s">
        <v>38</v>
      </c>
      <c r="AX385" s="13" t="s">
        <v>75</v>
      </c>
      <c r="AY385" s="218" t="s">
        <v>126</v>
      </c>
    </row>
    <row r="386" spans="2:65" s="13" customFormat="1">
      <c r="B386" s="208"/>
      <c r="C386" s="209"/>
      <c r="D386" s="195" t="s">
        <v>138</v>
      </c>
      <c r="E386" s="210" t="s">
        <v>1</v>
      </c>
      <c r="F386" s="211" t="s">
        <v>626</v>
      </c>
      <c r="G386" s="209"/>
      <c r="H386" s="212">
        <v>5.2560000000000002</v>
      </c>
      <c r="I386" s="213"/>
      <c r="J386" s="209"/>
      <c r="K386" s="209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138</v>
      </c>
      <c r="AU386" s="218" t="s">
        <v>83</v>
      </c>
      <c r="AV386" s="13" t="s">
        <v>83</v>
      </c>
      <c r="AW386" s="13" t="s">
        <v>38</v>
      </c>
      <c r="AX386" s="13" t="s">
        <v>75</v>
      </c>
      <c r="AY386" s="218" t="s">
        <v>126</v>
      </c>
    </row>
    <row r="387" spans="2:65" s="15" customFormat="1">
      <c r="B387" s="240"/>
      <c r="C387" s="241"/>
      <c r="D387" s="195" t="s">
        <v>138</v>
      </c>
      <c r="E387" s="242" t="s">
        <v>1</v>
      </c>
      <c r="F387" s="243" t="s">
        <v>266</v>
      </c>
      <c r="G387" s="241"/>
      <c r="H387" s="244">
        <v>23.234000000000002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AT387" s="250" t="s">
        <v>138</v>
      </c>
      <c r="AU387" s="250" t="s">
        <v>83</v>
      </c>
      <c r="AV387" s="15" t="s">
        <v>162</v>
      </c>
      <c r="AW387" s="15" t="s">
        <v>38</v>
      </c>
      <c r="AX387" s="15" t="s">
        <v>75</v>
      </c>
      <c r="AY387" s="250" t="s">
        <v>126</v>
      </c>
    </row>
    <row r="388" spans="2:65" s="14" customFormat="1">
      <c r="B388" s="219"/>
      <c r="C388" s="220"/>
      <c r="D388" s="195" t="s">
        <v>138</v>
      </c>
      <c r="E388" s="221" t="s">
        <v>1</v>
      </c>
      <c r="F388" s="222" t="s">
        <v>152</v>
      </c>
      <c r="G388" s="220"/>
      <c r="H388" s="223">
        <v>105.994</v>
      </c>
      <c r="I388" s="224"/>
      <c r="J388" s="220"/>
      <c r="K388" s="220"/>
      <c r="L388" s="225"/>
      <c r="M388" s="226"/>
      <c r="N388" s="227"/>
      <c r="O388" s="227"/>
      <c r="P388" s="227"/>
      <c r="Q388" s="227"/>
      <c r="R388" s="227"/>
      <c r="S388" s="227"/>
      <c r="T388" s="228"/>
      <c r="AT388" s="229" t="s">
        <v>138</v>
      </c>
      <c r="AU388" s="229" t="s">
        <v>83</v>
      </c>
      <c r="AV388" s="14" t="s">
        <v>134</v>
      </c>
      <c r="AW388" s="14" t="s">
        <v>38</v>
      </c>
      <c r="AX388" s="14" t="s">
        <v>19</v>
      </c>
      <c r="AY388" s="229" t="s">
        <v>126</v>
      </c>
    </row>
    <row r="389" spans="2:65" s="1" customFormat="1" ht="16.5" customHeight="1">
      <c r="B389" s="34"/>
      <c r="C389" s="183" t="s">
        <v>627</v>
      </c>
      <c r="D389" s="183" t="s">
        <v>129</v>
      </c>
      <c r="E389" s="184" t="s">
        <v>628</v>
      </c>
      <c r="F389" s="185" t="s">
        <v>629</v>
      </c>
      <c r="G389" s="186" t="s">
        <v>176</v>
      </c>
      <c r="H389" s="187">
        <v>33.85</v>
      </c>
      <c r="I389" s="188"/>
      <c r="J389" s="189">
        <f>ROUND(I389*H389,2)</f>
        <v>0</v>
      </c>
      <c r="K389" s="185" t="s">
        <v>133</v>
      </c>
      <c r="L389" s="38"/>
      <c r="M389" s="190" t="s">
        <v>1</v>
      </c>
      <c r="N389" s="191" t="s">
        <v>46</v>
      </c>
      <c r="O389" s="60"/>
      <c r="P389" s="192">
        <f>O389*H389</f>
        <v>0</v>
      </c>
      <c r="Q389" s="192">
        <v>0</v>
      </c>
      <c r="R389" s="192">
        <f>Q389*H389</f>
        <v>0</v>
      </c>
      <c r="S389" s="192">
        <v>0</v>
      </c>
      <c r="T389" s="193">
        <f>S389*H389</f>
        <v>0</v>
      </c>
      <c r="AR389" s="17" t="s">
        <v>134</v>
      </c>
      <c r="AT389" s="17" t="s">
        <v>129</v>
      </c>
      <c r="AU389" s="17" t="s">
        <v>83</v>
      </c>
      <c r="AY389" s="17" t="s">
        <v>126</v>
      </c>
      <c r="BE389" s="194">
        <f>IF(N389="základní",J389,0)</f>
        <v>0</v>
      </c>
      <c r="BF389" s="194">
        <f>IF(N389="snížená",J389,0)</f>
        <v>0</v>
      </c>
      <c r="BG389" s="194">
        <f>IF(N389="zákl. přenesená",J389,0)</f>
        <v>0</v>
      </c>
      <c r="BH389" s="194">
        <f>IF(N389="sníž. přenesená",J389,0)</f>
        <v>0</v>
      </c>
      <c r="BI389" s="194">
        <f>IF(N389="nulová",J389,0)</f>
        <v>0</v>
      </c>
      <c r="BJ389" s="17" t="s">
        <v>19</v>
      </c>
      <c r="BK389" s="194">
        <f>ROUND(I389*H389,2)</f>
        <v>0</v>
      </c>
      <c r="BL389" s="17" t="s">
        <v>134</v>
      </c>
      <c r="BM389" s="17" t="s">
        <v>630</v>
      </c>
    </row>
    <row r="390" spans="2:65" s="13" customFormat="1">
      <c r="B390" s="208"/>
      <c r="C390" s="209"/>
      <c r="D390" s="195" t="s">
        <v>138</v>
      </c>
      <c r="E390" s="210" t="s">
        <v>1</v>
      </c>
      <c r="F390" s="211" t="s">
        <v>631</v>
      </c>
      <c r="G390" s="209"/>
      <c r="H390" s="212">
        <v>33.85</v>
      </c>
      <c r="I390" s="213"/>
      <c r="J390" s="209"/>
      <c r="K390" s="209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138</v>
      </c>
      <c r="AU390" s="218" t="s">
        <v>83</v>
      </c>
      <c r="AV390" s="13" t="s">
        <v>83</v>
      </c>
      <c r="AW390" s="13" t="s">
        <v>38</v>
      </c>
      <c r="AX390" s="13" t="s">
        <v>19</v>
      </c>
      <c r="AY390" s="218" t="s">
        <v>126</v>
      </c>
    </row>
    <row r="391" spans="2:65" s="1" customFormat="1" ht="16.5" customHeight="1">
      <c r="B391" s="34"/>
      <c r="C391" s="183" t="s">
        <v>632</v>
      </c>
      <c r="D391" s="183" t="s">
        <v>129</v>
      </c>
      <c r="E391" s="184" t="s">
        <v>633</v>
      </c>
      <c r="F391" s="185" t="s">
        <v>634</v>
      </c>
      <c r="G391" s="186" t="s">
        <v>176</v>
      </c>
      <c r="H391" s="187">
        <v>195.52</v>
      </c>
      <c r="I391" s="188"/>
      <c r="J391" s="189">
        <f>ROUND(I391*H391,2)</f>
        <v>0</v>
      </c>
      <c r="K391" s="185" t="s">
        <v>133</v>
      </c>
      <c r="L391" s="38"/>
      <c r="M391" s="190" t="s">
        <v>1</v>
      </c>
      <c r="N391" s="191" t="s">
        <v>46</v>
      </c>
      <c r="O391" s="60"/>
      <c r="P391" s="192">
        <f>O391*H391</f>
        <v>0</v>
      </c>
      <c r="Q391" s="192">
        <v>0</v>
      </c>
      <c r="R391" s="192">
        <f>Q391*H391</f>
        <v>0</v>
      </c>
      <c r="S391" s="192">
        <v>0</v>
      </c>
      <c r="T391" s="193">
        <f>S391*H391</f>
        <v>0</v>
      </c>
      <c r="AR391" s="17" t="s">
        <v>134</v>
      </c>
      <c r="AT391" s="17" t="s">
        <v>129</v>
      </c>
      <c r="AU391" s="17" t="s">
        <v>83</v>
      </c>
      <c r="AY391" s="17" t="s">
        <v>126</v>
      </c>
      <c r="BE391" s="194">
        <f>IF(N391="základní",J391,0)</f>
        <v>0</v>
      </c>
      <c r="BF391" s="194">
        <f>IF(N391="snížená",J391,0)</f>
        <v>0</v>
      </c>
      <c r="BG391" s="194">
        <f>IF(N391="zákl. přenesená",J391,0)</f>
        <v>0</v>
      </c>
      <c r="BH391" s="194">
        <f>IF(N391="sníž. přenesená",J391,0)</f>
        <v>0</v>
      </c>
      <c r="BI391" s="194">
        <f>IF(N391="nulová",J391,0)</f>
        <v>0</v>
      </c>
      <c r="BJ391" s="17" t="s">
        <v>19</v>
      </c>
      <c r="BK391" s="194">
        <f>ROUND(I391*H391,2)</f>
        <v>0</v>
      </c>
      <c r="BL391" s="17" t="s">
        <v>134</v>
      </c>
      <c r="BM391" s="17" t="s">
        <v>635</v>
      </c>
    </row>
    <row r="392" spans="2:65" s="13" customFormat="1">
      <c r="B392" s="208"/>
      <c r="C392" s="209"/>
      <c r="D392" s="195" t="s">
        <v>138</v>
      </c>
      <c r="E392" s="210" t="s">
        <v>1</v>
      </c>
      <c r="F392" s="211" t="s">
        <v>636</v>
      </c>
      <c r="G392" s="209"/>
      <c r="H392" s="212">
        <v>86.16</v>
      </c>
      <c r="I392" s="213"/>
      <c r="J392" s="209"/>
      <c r="K392" s="209"/>
      <c r="L392" s="214"/>
      <c r="M392" s="215"/>
      <c r="N392" s="216"/>
      <c r="O392" s="216"/>
      <c r="P392" s="216"/>
      <c r="Q392" s="216"/>
      <c r="R392" s="216"/>
      <c r="S392" s="216"/>
      <c r="T392" s="217"/>
      <c r="AT392" s="218" t="s">
        <v>138</v>
      </c>
      <c r="AU392" s="218" t="s">
        <v>83</v>
      </c>
      <c r="AV392" s="13" t="s">
        <v>83</v>
      </c>
      <c r="AW392" s="13" t="s">
        <v>38</v>
      </c>
      <c r="AX392" s="13" t="s">
        <v>75</v>
      </c>
      <c r="AY392" s="218" t="s">
        <v>126</v>
      </c>
    </row>
    <row r="393" spans="2:65" s="13" customFormat="1">
      <c r="B393" s="208"/>
      <c r="C393" s="209"/>
      <c r="D393" s="195" t="s">
        <v>138</v>
      </c>
      <c r="E393" s="210" t="s">
        <v>1</v>
      </c>
      <c r="F393" s="211" t="s">
        <v>637</v>
      </c>
      <c r="G393" s="209"/>
      <c r="H393" s="212">
        <v>47</v>
      </c>
      <c r="I393" s="213"/>
      <c r="J393" s="209"/>
      <c r="K393" s="209"/>
      <c r="L393" s="214"/>
      <c r="M393" s="215"/>
      <c r="N393" s="216"/>
      <c r="O393" s="216"/>
      <c r="P393" s="216"/>
      <c r="Q393" s="216"/>
      <c r="R393" s="216"/>
      <c r="S393" s="216"/>
      <c r="T393" s="217"/>
      <c r="AT393" s="218" t="s">
        <v>138</v>
      </c>
      <c r="AU393" s="218" t="s">
        <v>83</v>
      </c>
      <c r="AV393" s="13" t="s">
        <v>83</v>
      </c>
      <c r="AW393" s="13" t="s">
        <v>38</v>
      </c>
      <c r="AX393" s="13" t="s">
        <v>75</v>
      </c>
      <c r="AY393" s="218" t="s">
        <v>126</v>
      </c>
    </row>
    <row r="394" spans="2:65" s="13" customFormat="1">
      <c r="B394" s="208"/>
      <c r="C394" s="209"/>
      <c r="D394" s="195" t="s">
        <v>138</v>
      </c>
      <c r="E394" s="210" t="s">
        <v>1</v>
      </c>
      <c r="F394" s="211" t="s">
        <v>638</v>
      </c>
      <c r="G394" s="209"/>
      <c r="H394" s="212">
        <v>62.36</v>
      </c>
      <c r="I394" s="213"/>
      <c r="J394" s="209"/>
      <c r="K394" s="209"/>
      <c r="L394" s="214"/>
      <c r="M394" s="215"/>
      <c r="N394" s="216"/>
      <c r="O394" s="216"/>
      <c r="P394" s="216"/>
      <c r="Q394" s="216"/>
      <c r="R394" s="216"/>
      <c r="S394" s="216"/>
      <c r="T394" s="217"/>
      <c r="AT394" s="218" t="s">
        <v>138</v>
      </c>
      <c r="AU394" s="218" t="s">
        <v>83</v>
      </c>
      <c r="AV394" s="13" t="s">
        <v>83</v>
      </c>
      <c r="AW394" s="13" t="s">
        <v>38</v>
      </c>
      <c r="AX394" s="13" t="s">
        <v>75</v>
      </c>
      <c r="AY394" s="218" t="s">
        <v>126</v>
      </c>
    </row>
    <row r="395" spans="2:65" s="14" customFormat="1">
      <c r="B395" s="219"/>
      <c r="C395" s="220"/>
      <c r="D395" s="195" t="s">
        <v>138</v>
      </c>
      <c r="E395" s="221" t="s">
        <v>1</v>
      </c>
      <c r="F395" s="222" t="s">
        <v>152</v>
      </c>
      <c r="G395" s="220"/>
      <c r="H395" s="223">
        <v>195.51999999999998</v>
      </c>
      <c r="I395" s="224"/>
      <c r="J395" s="220"/>
      <c r="K395" s="220"/>
      <c r="L395" s="225"/>
      <c r="M395" s="226"/>
      <c r="N395" s="227"/>
      <c r="O395" s="227"/>
      <c r="P395" s="227"/>
      <c r="Q395" s="227"/>
      <c r="R395" s="227"/>
      <c r="S395" s="227"/>
      <c r="T395" s="228"/>
      <c r="AT395" s="229" t="s">
        <v>138</v>
      </c>
      <c r="AU395" s="229" t="s">
        <v>83</v>
      </c>
      <c r="AV395" s="14" t="s">
        <v>134</v>
      </c>
      <c r="AW395" s="14" t="s">
        <v>38</v>
      </c>
      <c r="AX395" s="14" t="s">
        <v>19</v>
      </c>
      <c r="AY395" s="229" t="s">
        <v>126</v>
      </c>
    </row>
    <row r="396" spans="2:65" s="11" customFormat="1" ht="25.9" customHeight="1">
      <c r="B396" s="167"/>
      <c r="C396" s="168"/>
      <c r="D396" s="169" t="s">
        <v>74</v>
      </c>
      <c r="E396" s="170" t="s">
        <v>639</v>
      </c>
      <c r="F396" s="170" t="s">
        <v>640</v>
      </c>
      <c r="G396" s="168"/>
      <c r="H396" s="168"/>
      <c r="I396" s="171"/>
      <c r="J396" s="172">
        <f>BK396</f>
        <v>0</v>
      </c>
      <c r="K396" s="168"/>
      <c r="L396" s="173"/>
      <c r="M396" s="174"/>
      <c r="N396" s="175"/>
      <c r="O396" s="175"/>
      <c r="P396" s="176">
        <f>SUM(P397:P482)</f>
        <v>0</v>
      </c>
      <c r="Q396" s="175"/>
      <c r="R396" s="176">
        <f>SUM(R397:R482)</f>
        <v>0</v>
      </c>
      <c r="S396" s="175"/>
      <c r="T396" s="177">
        <f>SUM(T397:T482)</f>
        <v>0</v>
      </c>
      <c r="AR396" s="178" t="s">
        <v>134</v>
      </c>
      <c r="AT396" s="179" t="s">
        <v>74</v>
      </c>
      <c r="AU396" s="179" t="s">
        <v>75</v>
      </c>
      <c r="AY396" s="178" t="s">
        <v>126</v>
      </c>
      <c r="BK396" s="180">
        <f>SUM(BK397:BK482)</f>
        <v>0</v>
      </c>
    </row>
    <row r="397" spans="2:65" s="1" customFormat="1" ht="16.5" customHeight="1">
      <c r="B397" s="34"/>
      <c r="C397" s="183" t="s">
        <v>641</v>
      </c>
      <c r="D397" s="183" t="s">
        <v>129</v>
      </c>
      <c r="E397" s="184" t="s">
        <v>642</v>
      </c>
      <c r="F397" s="185" t="s">
        <v>643</v>
      </c>
      <c r="G397" s="186" t="s">
        <v>176</v>
      </c>
      <c r="H397" s="187">
        <v>1882.251</v>
      </c>
      <c r="I397" s="188"/>
      <c r="J397" s="189">
        <f>ROUND(I397*H397,2)</f>
        <v>0</v>
      </c>
      <c r="K397" s="185" t="s">
        <v>133</v>
      </c>
      <c r="L397" s="38"/>
      <c r="M397" s="190" t="s">
        <v>1</v>
      </c>
      <c r="N397" s="191" t="s">
        <v>46</v>
      </c>
      <c r="O397" s="60"/>
      <c r="P397" s="192">
        <f>O397*H397</f>
        <v>0</v>
      </c>
      <c r="Q397" s="192">
        <v>0</v>
      </c>
      <c r="R397" s="192">
        <f>Q397*H397</f>
        <v>0</v>
      </c>
      <c r="S397" s="192">
        <v>0</v>
      </c>
      <c r="T397" s="193">
        <f>S397*H397</f>
        <v>0</v>
      </c>
      <c r="AR397" s="17" t="s">
        <v>644</v>
      </c>
      <c r="AT397" s="17" t="s">
        <v>129</v>
      </c>
      <c r="AU397" s="17" t="s">
        <v>19</v>
      </c>
      <c r="AY397" s="17" t="s">
        <v>126</v>
      </c>
      <c r="BE397" s="194">
        <f>IF(N397="základní",J397,0)</f>
        <v>0</v>
      </c>
      <c r="BF397" s="194">
        <f>IF(N397="snížená",J397,0)</f>
        <v>0</v>
      </c>
      <c r="BG397" s="194">
        <f>IF(N397="zákl. přenesená",J397,0)</f>
        <v>0</v>
      </c>
      <c r="BH397" s="194">
        <f>IF(N397="sníž. přenesená",J397,0)</f>
        <v>0</v>
      </c>
      <c r="BI397" s="194">
        <f>IF(N397="nulová",J397,0)</f>
        <v>0</v>
      </c>
      <c r="BJ397" s="17" t="s">
        <v>19</v>
      </c>
      <c r="BK397" s="194">
        <f>ROUND(I397*H397,2)</f>
        <v>0</v>
      </c>
      <c r="BL397" s="17" t="s">
        <v>644</v>
      </c>
      <c r="BM397" s="17" t="s">
        <v>645</v>
      </c>
    </row>
    <row r="398" spans="2:65" s="1" customFormat="1" ht="19.5">
      <c r="B398" s="34"/>
      <c r="C398" s="35"/>
      <c r="D398" s="195" t="s">
        <v>136</v>
      </c>
      <c r="E398" s="35"/>
      <c r="F398" s="196" t="s">
        <v>646</v>
      </c>
      <c r="G398" s="35"/>
      <c r="H398" s="35"/>
      <c r="I398" s="112"/>
      <c r="J398" s="35"/>
      <c r="K398" s="35"/>
      <c r="L398" s="38"/>
      <c r="M398" s="197"/>
      <c r="N398" s="60"/>
      <c r="O398" s="60"/>
      <c r="P398" s="60"/>
      <c r="Q398" s="60"/>
      <c r="R398" s="60"/>
      <c r="S398" s="60"/>
      <c r="T398" s="61"/>
      <c r="AT398" s="17" t="s">
        <v>136</v>
      </c>
      <c r="AU398" s="17" t="s">
        <v>19</v>
      </c>
    </row>
    <row r="399" spans="2:65" s="13" customFormat="1">
      <c r="B399" s="208"/>
      <c r="C399" s="209"/>
      <c r="D399" s="195" t="s">
        <v>138</v>
      </c>
      <c r="E399" s="210" t="s">
        <v>1</v>
      </c>
      <c r="F399" s="211" t="s">
        <v>647</v>
      </c>
      <c r="G399" s="209"/>
      <c r="H399" s="212">
        <v>804.56899999999996</v>
      </c>
      <c r="I399" s="213"/>
      <c r="J399" s="209"/>
      <c r="K399" s="209"/>
      <c r="L399" s="214"/>
      <c r="M399" s="215"/>
      <c r="N399" s="216"/>
      <c r="O399" s="216"/>
      <c r="P399" s="216"/>
      <c r="Q399" s="216"/>
      <c r="R399" s="216"/>
      <c r="S399" s="216"/>
      <c r="T399" s="217"/>
      <c r="AT399" s="218" t="s">
        <v>138</v>
      </c>
      <c r="AU399" s="218" t="s">
        <v>19</v>
      </c>
      <c r="AV399" s="13" t="s">
        <v>83</v>
      </c>
      <c r="AW399" s="13" t="s">
        <v>38</v>
      </c>
      <c r="AX399" s="13" t="s">
        <v>75</v>
      </c>
      <c r="AY399" s="218" t="s">
        <v>126</v>
      </c>
    </row>
    <row r="400" spans="2:65" s="13" customFormat="1">
      <c r="B400" s="208"/>
      <c r="C400" s="209"/>
      <c r="D400" s="195" t="s">
        <v>138</v>
      </c>
      <c r="E400" s="210" t="s">
        <v>1</v>
      </c>
      <c r="F400" s="211" t="s">
        <v>648</v>
      </c>
      <c r="G400" s="209"/>
      <c r="H400" s="212">
        <v>4.87</v>
      </c>
      <c r="I400" s="213"/>
      <c r="J400" s="209"/>
      <c r="K400" s="209"/>
      <c r="L400" s="214"/>
      <c r="M400" s="215"/>
      <c r="N400" s="216"/>
      <c r="O400" s="216"/>
      <c r="P400" s="216"/>
      <c r="Q400" s="216"/>
      <c r="R400" s="216"/>
      <c r="S400" s="216"/>
      <c r="T400" s="217"/>
      <c r="AT400" s="218" t="s">
        <v>138</v>
      </c>
      <c r="AU400" s="218" t="s">
        <v>19</v>
      </c>
      <c r="AV400" s="13" t="s">
        <v>83</v>
      </c>
      <c r="AW400" s="13" t="s">
        <v>38</v>
      </c>
      <c r="AX400" s="13" t="s">
        <v>75</v>
      </c>
      <c r="AY400" s="218" t="s">
        <v>126</v>
      </c>
    </row>
    <row r="401" spans="2:65" s="13" customFormat="1">
      <c r="B401" s="208"/>
      <c r="C401" s="209"/>
      <c r="D401" s="195" t="s">
        <v>138</v>
      </c>
      <c r="E401" s="210" t="s">
        <v>1</v>
      </c>
      <c r="F401" s="211" t="s">
        <v>649</v>
      </c>
      <c r="G401" s="209"/>
      <c r="H401" s="212">
        <v>1072.8119999999999</v>
      </c>
      <c r="I401" s="213"/>
      <c r="J401" s="209"/>
      <c r="K401" s="209"/>
      <c r="L401" s="214"/>
      <c r="M401" s="215"/>
      <c r="N401" s="216"/>
      <c r="O401" s="216"/>
      <c r="P401" s="216"/>
      <c r="Q401" s="216"/>
      <c r="R401" s="216"/>
      <c r="S401" s="216"/>
      <c r="T401" s="217"/>
      <c r="AT401" s="218" t="s">
        <v>138</v>
      </c>
      <c r="AU401" s="218" t="s">
        <v>19</v>
      </c>
      <c r="AV401" s="13" t="s">
        <v>83</v>
      </c>
      <c r="AW401" s="13" t="s">
        <v>38</v>
      </c>
      <c r="AX401" s="13" t="s">
        <v>75</v>
      </c>
      <c r="AY401" s="218" t="s">
        <v>126</v>
      </c>
    </row>
    <row r="402" spans="2:65" s="14" customFormat="1">
      <c r="B402" s="219"/>
      <c r="C402" s="220"/>
      <c r="D402" s="195" t="s">
        <v>138</v>
      </c>
      <c r="E402" s="221" t="s">
        <v>1</v>
      </c>
      <c r="F402" s="222" t="s">
        <v>152</v>
      </c>
      <c r="G402" s="220"/>
      <c r="H402" s="223">
        <v>1882.251</v>
      </c>
      <c r="I402" s="224"/>
      <c r="J402" s="220"/>
      <c r="K402" s="220"/>
      <c r="L402" s="225"/>
      <c r="M402" s="226"/>
      <c r="N402" s="227"/>
      <c r="O402" s="227"/>
      <c r="P402" s="227"/>
      <c r="Q402" s="227"/>
      <c r="R402" s="227"/>
      <c r="S402" s="227"/>
      <c r="T402" s="228"/>
      <c r="AT402" s="229" t="s">
        <v>138</v>
      </c>
      <c r="AU402" s="229" t="s">
        <v>19</v>
      </c>
      <c r="AV402" s="14" t="s">
        <v>134</v>
      </c>
      <c r="AW402" s="14" t="s">
        <v>38</v>
      </c>
      <c r="AX402" s="14" t="s">
        <v>19</v>
      </c>
      <c r="AY402" s="229" t="s">
        <v>126</v>
      </c>
    </row>
    <row r="403" spans="2:65" s="1" customFormat="1" ht="16.5" customHeight="1">
      <c r="B403" s="34"/>
      <c r="C403" s="183" t="s">
        <v>650</v>
      </c>
      <c r="D403" s="183" t="s">
        <v>129</v>
      </c>
      <c r="E403" s="184" t="s">
        <v>651</v>
      </c>
      <c r="F403" s="185" t="s">
        <v>652</v>
      </c>
      <c r="G403" s="186" t="s">
        <v>176</v>
      </c>
      <c r="H403" s="187">
        <v>2336.5219999999999</v>
      </c>
      <c r="I403" s="188"/>
      <c r="J403" s="189">
        <f>ROUND(I403*H403,2)</f>
        <v>0</v>
      </c>
      <c r="K403" s="185" t="s">
        <v>133</v>
      </c>
      <c r="L403" s="38"/>
      <c r="M403" s="190" t="s">
        <v>1</v>
      </c>
      <c r="N403" s="191" t="s">
        <v>46</v>
      </c>
      <c r="O403" s="60"/>
      <c r="P403" s="192">
        <f>O403*H403</f>
        <v>0</v>
      </c>
      <c r="Q403" s="192">
        <v>0</v>
      </c>
      <c r="R403" s="192">
        <f>Q403*H403</f>
        <v>0</v>
      </c>
      <c r="S403" s="192">
        <v>0</v>
      </c>
      <c r="T403" s="193">
        <f>S403*H403</f>
        <v>0</v>
      </c>
      <c r="AR403" s="17" t="s">
        <v>644</v>
      </c>
      <c r="AT403" s="17" t="s">
        <v>129</v>
      </c>
      <c r="AU403" s="17" t="s">
        <v>19</v>
      </c>
      <c r="AY403" s="17" t="s">
        <v>126</v>
      </c>
      <c r="BE403" s="194">
        <f>IF(N403="základní",J403,0)</f>
        <v>0</v>
      </c>
      <c r="BF403" s="194">
        <f>IF(N403="snížená",J403,0)</f>
        <v>0</v>
      </c>
      <c r="BG403" s="194">
        <f>IF(N403="zákl. přenesená",J403,0)</f>
        <v>0</v>
      </c>
      <c r="BH403" s="194">
        <f>IF(N403="sníž. přenesená",J403,0)</f>
        <v>0</v>
      </c>
      <c r="BI403" s="194">
        <f>IF(N403="nulová",J403,0)</f>
        <v>0</v>
      </c>
      <c r="BJ403" s="17" t="s">
        <v>19</v>
      </c>
      <c r="BK403" s="194">
        <f>ROUND(I403*H403,2)</f>
        <v>0</v>
      </c>
      <c r="BL403" s="17" t="s">
        <v>644</v>
      </c>
      <c r="BM403" s="17" t="s">
        <v>653</v>
      </c>
    </row>
    <row r="404" spans="2:65" s="1" customFormat="1" ht="19.5">
      <c r="B404" s="34"/>
      <c r="C404" s="35"/>
      <c r="D404" s="195" t="s">
        <v>136</v>
      </c>
      <c r="E404" s="35"/>
      <c r="F404" s="196" t="s">
        <v>646</v>
      </c>
      <c r="G404" s="35"/>
      <c r="H404" s="35"/>
      <c r="I404" s="112"/>
      <c r="J404" s="35"/>
      <c r="K404" s="35"/>
      <c r="L404" s="38"/>
      <c r="M404" s="197"/>
      <c r="N404" s="60"/>
      <c r="O404" s="60"/>
      <c r="P404" s="60"/>
      <c r="Q404" s="60"/>
      <c r="R404" s="60"/>
      <c r="S404" s="60"/>
      <c r="T404" s="61"/>
      <c r="AT404" s="17" t="s">
        <v>136</v>
      </c>
      <c r="AU404" s="17" t="s">
        <v>19</v>
      </c>
    </row>
    <row r="405" spans="2:65" s="13" customFormat="1">
      <c r="B405" s="208"/>
      <c r="C405" s="209"/>
      <c r="D405" s="195" t="s">
        <v>138</v>
      </c>
      <c r="E405" s="210" t="s">
        <v>1</v>
      </c>
      <c r="F405" s="211" t="s">
        <v>654</v>
      </c>
      <c r="G405" s="209"/>
      <c r="H405" s="212">
        <v>39.51</v>
      </c>
      <c r="I405" s="213"/>
      <c r="J405" s="209"/>
      <c r="K405" s="209"/>
      <c r="L405" s="214"/>
      <c r="M405" s="215"/>
      <c r="N405" s="216"/>
      <c r="O405" s="216"/>
      <c r="P405" s="216"/>
      <c r="Q405" s="216"/>
      <c r="R405" s="216"/>
      <c r="S405" s="216"/>
      <c r="T405" s="217"/>
      <c r="AT405" s="218" t="s">
        <v>138</v>
      </c>
      <c r="AU405" s="218" t="s">
        <v>19</v>
      </c>
      <c r="AV405" s="13" t="s">
        <v>83</v>
      </c>
      <c r="AW405" s="13" t="s">
        <v>38</v>
      </c>
      <c r="AX405" s="13" t="s">
        <v>75</v>
      </c>
      <c r="AY405" s="218" t="s">
        <v>126</v>
      </c>
    </row>
    <row r="406" spans="2:65" s="13" customFormat="1">
      <c r="B406" s="208"/>
      <c r="C406" s="209"/>
      <c r="D406" s="195" t="s">
        <v>138</v>
      </c>
      <c r="E406" s="210" t="s">
        <v>1</v>
      </c>
      <c r="F406" s="211" t="s">
        <v>655</v>
      </c>
      <c r="G406" s="209"/>
      <c r="H406" s="212">
        <v>39.51</v>
      </c>
      <c r="I406" s="213"/>
      <c r="J406" s="209"/>
      <c r="K406" s="209"/>
      <c r="L406" s="214"/>
      <c r="M406" s="215"/>
      <c r="N406" s="216"/>
      <c r="O406" s="216"/>
      <c r="P406" s="216"/>
      <c r="Q406" s="216"/>
      <c r="R406" s="216"/>
      <c r="S406" s="216"/>
      <c r="T406" s="217"/>
      <c r="AT406" s="218" t="s">
        <v>138</v>
      </c>
      <c r="AU406" s="218" t="s">
        <v>19</v>
      </c>
      <c r="AV406" s="13" t="s">
        <v>83</v>
      </c>
      <c r="AW406" s="13" t="s">
        <v>38</v>
      </c>
      <c r="AX406" s="13" t="s">
        <v>75</v>
      </c>
      <c r="AY406" s="218" t="s">
        <v>126</v>
      </c>
    </row>
    <row r="407" spans="2:65" s="13" customFormat="1">
      <c r="B407" s="208"/>
      <c r="C407" s="209"/>
      <c r="D407" s="195" t="s">
        <v>138</v>
      </c>
      <c r="E407" s="210" t="s">
        <v>1</v>
      </c>
      <c r="F407" s="211" t="s">
        <v>656</v>
      </c>
      <c r="G407" s="209"/>
      <c r="H407" s="212">
        <v>1137.01</v>
      </c>
      <c r="I407" s="213"/>
      <c r="J407" s="209"/>
      <c r="K407" s="209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138</v>
      </c>
      <c r="AU407" s="218" t="s">
        <v>19</v>
      </c>
      <c r="AV407" s="13" t="s">
        <v>83</v>
      </c>
      <c r="AW407" s="13" t="s">
        <v>38</v>
      </c>
      <c r="AX407" s="13" t="s">
        <v>75</v>
      </c>
      <c r="AY407" s="218" t="s">
        <v>126</v>
      </c>
    </row>
    <row r="408" spans="2:65" s="13" customFormat="1">
      <c r="B408" s="208"/>
      <c r="C408" s="209"/>
      <c r="D408" s="195" t="s">
        <v>138</v>
      </c>
      <c r="E408" s="210" t="s">
        <v>1</v>
      </c>
      <c r="F408" s="211" t="s">
        <v>657</v>
      </c>
      <c r="G408" s="209"/>
      <c r="H408" s="212">
        <v>2.7</v>
      </c>
      <c r="I408" s="213"/>
      <c r="J408" s="209"/>
      <c r="K408" s="209"/>
      <c r="L408" s="214"/>
      <c r="M408" s="215"/>
      <c r="N408" s="216"/>
      <c r="O408" s="216"/>
      <c r="P408" s="216"/>
      <c r="Q408" s="216"/>
      <c r="R408" s="216"/>
      <c r="S408" s="216"/>
      <c r="T408" s="217"/>
      <c r="AT408" s="218" t="s">
        <v>138</v>
      </c>
      <c r="AU408" s="218" t="s">
        <v>19</v>
      </c>
      <c r="AV408" s="13" t="s">
        <v>83</v>
      </c>
      <c r="AW408" s="13" t="s">
        <v>38</v>
      </c>
      <c r="AX408" s="13" t="s">
        <v>75</v>
      </c>
      <c r="AY408" s="218" t="s">
        <v>126</v>
      </c>
    </row>
    <row r="409" spans="2:65" s="13" customFormat="1">
      <c r="B409" s="208"/>
      <c r="C409" s="209"/>
      <c r="D409" s="195" t="s">
        <v>138</v>
      </c>
      <c r="E409" s="210" t="s">
        <v>1</v>
      </c>
      <c r="F409" s="211" t="s">
        <v>658</v>
      </c>
      <c r="G409" s="209"/>
      <c r="H409" s="212">
        <v>164.05699999999999</v>
      </c>
      <c r="I409" s="213"/>
      <c r="J409" s="209"/>
      <c r="K409" s="209"/>
      <c r="L409" s="214"/>
      <c r="M409" s="215"/>
      <c r="N409" s="216"/>
      <c r="O409" s="216"/>
      <c r="P409" s="216"/>
      <c r="Q409" s="216"/>
      <c r="R409" s="216"/>
      <c r="S409" s="216"/>
      <c r="T409" s="217"/>
      <c r="AT409" s="218" t="s">
        <v>138</v>
      </c>
      <c r="AU409" s="218" t="s">
        <v>19</v>
      </c>
      <c r="AV409" s="13" t="s">
        <v>83</v>
      </c>
      <c r="AW409" s="13" t="s">
        <v>38</v>
      </c>
      <c r="AX409" s="13" t="s">
        <v>75</v>
      </c>
      <c r="AY409" s="218" t="s">
        <v>126</v>
      </c>
    </row>
    <row r="410" spans="2:65" s="13" customFormat="1">
      <c r="B410" s="208"/>
      <c r="C410" s="209"/>
      <c r="D410" s="195" t="s">
        <v>138</v>
      </c>
      <c r="E410" s="210" t="s">
        <v>1</v>
      </c>
      <c r="F410" s="211" t="s">
        <v>659</v>
      </c>
      <c r="G410" s="209"/>
      <c r="H410" s="212">
        <v>11.154999999999999</v>
      </c>
      <c r="I410" s="213"/>
      <c r="J410" s="209"/>
      <c r="K410" s="209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138</v>
      </c>
      <c r="AU410" s="218" t="s">
        <v>19</v>
      </c>
      <c r="AV410" s="13" t="s">
        <v>83</v>
      </c>
      <c r="AW410" s="13" t="s">
        <v>38</v>
      </c>
      <c r="AX410" s="13" t="s">
        <v>75</v>
      </c>
      <c r="AY410" s="218" t="s">
        <v>126</v>
      </c>
    </row>
    <row r="411" spans="2:65" s="13" customFormat="1">
      <c r="B411" s="208"/>
      <c r="C411" s="209"/>
      <c r="D411" s="195" t="s">
        <v>138</v>
      </c>
      <c r="E411" s="210" t="s">
        <v>1</v>
      </c>
      <c r="F411" s="211" t="s">
        <v>660</v>
      </c>
      <c r="G411" s="209"/>
      <c r="H411" s="212">
        <v>942.58</v>
      </c>
      <c r="I411" s="213"/>
      <c r="J411" s="209"/>
      <c r="K411" s="209"/>
      <c r="L411" s="214"/>
      <c r="M411" s="215"/>
      <c r="N411" s="216"/>
      <c r="O411" s="216"/>
      <c r="P411" s="216"/>
      <c r="Q411" s="216"/>
      <c r="R411" s="216"/>
      <c r="S411" s="216"/>
      <c r="T411" s="217"/>
      <c r="AT411" s="218" t="s">
        <v>138</v>
      </c>
      <c r="AU411" s="218" t="s">
        <v>19</v>
      </c>
      <c r="AV411" s="13" t="s">
        <v>83</v>
      </c>
      <c r="AW411" s="13" t="s">
        <v>38</v>
      </c>
      <c r="AX411" s="13" t="s">
        <v>75</v>
      </c>
      <c r="AY411" s="218" t="s">
        <v>126</v>
      </c>
    </row>
    <row r="412" spans="2:65" s="14" customFormat="1">
      <c r="B412" s="219"/>
      <c r="C412" s="220"/>
      <c r="D412" s="195" t="s">
        <v>138</v>
      </c>
      <c r="E412" s="221" t="s">
        <v>1</v>
      </c>
      <c r="F412" s="222" t="s">
        <v>152</v>
      </c>
      <c r="G412" s="220"/>
      <c r="H412" s="223">
        <v>2336.5219999999999</v>
      </c>
      <c r="I412" s="224"/>
      <c r="J412" s="220"/>
      <c r="K412" s="220"/>
      <c r="L412" s="225"/>
      <c r="M412" s="226"/>
      <c r="N412" s="227"/>
      <c r="O412" s="227"/>
      <c r="P412" s="227"/>
      <c r="Q412" s="227"/>
      <c r="R412" s="227"/>
      <c r="S412" s="227"/>
      <c r="T412" s="228"/>
      <c r="AT412" s="229" t="s">
        <v>138</v>
      </c>
      <c r="AU412" s="229" t="s">
        <v>19</v>
      </c>
      <c r="AV412" s="14" t="s">
        <v>134</v>
      </c>
      <c r="AW412" s="14" t="s">
        <v>38</v>
      </c>
      <c r="AX412" s="14" t="s">
        <v>19</v>
      </c>
      <c r="AY412" s="229" t="s">
        <v>126</v>
      </c>
    </row>
    <row r="413" spans="2:65" s="1" customFormat="1" ht="22.5" customHeight="1">
      <c r="B413" s="34"/>
      <c r="C413" s="183" t="s">
        <v>661</v>
      </c>
      <c r="D413" s="183" t="s">
        <v>129</v>
      </c>
      <c r="E413" s="184" t="s">
        <v>662</v>
      </c>
      <c r="F413" s="185" t="s">
        <v>663</v>
      </c>
      <c r="G413" s="186" t="s">
        <v>176</v>
      </c>
      <c r="H413" s="187">
        <v>35.656999999999996</v>
      </c>
      <c r="I413" s="188"/>
      <c r="J413" s="189">
        <f>ROUND(I413*H413,2)</f>
        <v>0</v>
      </c>
      <c r="K413" s="185" t="s">
        <v>133</v>
      </c>
      <c r="L413" s="38"/>
      <c r="M413" s="190" t="s">
        <v>1</v>
      </c>
      <c r="N413" s="191" t="s">
        <v>46</v>
      </c>
      <c r="O413" s="60"/>
      <c r="P413" s="192">
        <f>O413*H413</f>
        <v>0</v>
      </c>
      <c r="Q413" s="192">
        <v>0</v>
      </c>
      <c r="R413" s="192">
        <f>Q413*H413</f>
        <v>0</v>
      </c>
      <c r="S413" s="192">
        <v>0</v>
      </c>
      <c r="T413" s="193">
        <f>S413*H413</f>
        <v>0</v>
      </c>
      <c r="AR413" s="17" t="s">
        <v>644</v>
      </c>
      <c r="AT413" s="17" t="s">
        <v>129</v>
      </c>
      <c r="AU413" s="17" t="s">
        <v>19</v>
      </c>
      <c r="AY413" s="17" t="s">
        <v>126</v>
      </c>
      <c r="BE413" s="194">
        <f>IF(N413="základní",J413,0)</f>
        <v>0</v>
      </c>
      <c r="BF413" s="194">
        <f>IF(N413="snížená",J413,0)</f>
        <v>0</v>
      </c>
      <c r="BG413" s="194">
        <f>IF(N413="zákl. přenesená",J413,0)</f>
        <v>0</v>
      </c>
      <c r="BH413" s="194">
        <f>IF(N413="sníž. přenesená",J413,0)</f>
        <v>0</v>
      </c>
      <c r="BI413" s="194">
        <f>IF(N413="nulová",J413,0)</f>
        <v>0</v>
      </c>
      <c r="BJ413" s="17" t="s">
        <v>19</v>
      </c>
      <c r="BK413" s="194">
        <f>ROUND(I413*H413,2)</f>
        <v>0</v>
      </c>
      <c r="BL413" s="17" t="s">
        <v>644</v>
      </c>
      <c r="BM413" s="17" t="s">
        <v>664</v>
      </c>
    </row>
    <row r="414" spans="2:65" s="1" customFormat="1" ht="19.5">
      <c r="B414" s="34"/>
      <c r="C414" s="35"/>
      <c r="D414" s="195" t="s">
        <v>136</v>
      </c>
      <c r="E414" s="35"/>
      <c r="F414" s="196" t="s">
        <v>646</v>
      </c>
      <c r="G414" s="35"/>
      <c r="H414" s="35"/>
      <c r="I414" s="112"/>
      <c r="J414" s="35"/>
      <c r="K414" s="35"/>
      <c r="L414" s="38"/>
      <c r="M414" s="197"/>
      <c r="N414" s="60"/>
      <c r="O414" s="60"/>
      <c r="P414" s="60"/>
      <c r="Q414" s="60"/>
      <c r="R414" s="60"/>
      <c r="S414" s="60"/>
      <c r="T414" s="61"/>
      <c r="AT414" s="17" t="s">
        <v>136</v>
      </c>
      <c r="AU414" s="17" t="s">
        <v>19</v>
      </c>
    </row>
    <row r="415" spans="2:65" s="12" customFormat="1">
      <c r="B415" s="198"/>
      <c r="C415" s="199"/>
      <c r="D415" s="195" t="s">
        <v>138</v>
      </c>
      <c r="E415" s="200" t="s">
        <v>1</v>
      </c>
      <c r="F415" s="201" t="s">
        <v>665</v>
      </c>
      <c r="G415" s="199"/>
      <c r="H415" s="200" t="s">
        <v>1</v>
      </c>
      <c r="I415" s="202"/>
      <c r="J415" s="199"/>
      <c r="K415" s="199"/>
      <c r="L415" s="203"/>
      <c r="M415" s="204"/>
      <c r="N415" s="205"/>
      <c r="O415" s="205"/>
      <c r="P415" s="205"/>
      <c r="Q415" s="205"/>
      <c r="R415" s="205"/>
      <c r="S415" s="205"/>
      <c r="T415" s="206"/>
      <c r="AT415" s="207" t="s">
        <v>138</v>
      </c>
      <c r="AU415" s="207" t="s">
        <v>19</v>
      </c>
      <c r="AV415" s="12" t="s">
        <v>19</v>
      </c>
      <c r="AW415" s="12" t="s">
        <v>38</v>
      </c>
      <c r="AX415" s="12" t="s">
        <v>75</v>
      </c>
      <c r="AY415" s="207" t="s">
        <v>126</v>
      </c>
    </row>
    <row r="416" spans="2:65" s="12" customFormat="1">
      <c r="B416" s="198"/>
      <c r="C416" s="199"/>
      <c r="D416" s="195" t="s">
        <v>138</v>
      </c>
      <c r="E416" s="200" t="s">
        <v>1</v>
      </c>
      <c r="F416" s="201" t="s">
        <v>619</v>
      </c>
      <c r="G416" s="199"/>
      <c r="H416" s="200" t="s">
        <v>1</v>
      </c>
      <c r="I416" s="202"/>
      <c r="J416" s="199"/>
      <c r="K416" s="199"/>
      <c r="L416" s="203"/>
      <c r="M416" s="204"/>
      <c r="N416" s="205"/>
      <c r="O416" s="205"/>
      <c r="P416" s="205"/>
      <c r="Q416" s="205"/>
      <c r="R416" s="205"/>
      <c r="S416" s="205"/>
      <c r="T416" s="206"/>
      <c r="AT416" s="207" t="s">
        <v>138</v>
      </c>
      <c r="AU416" s="207" t="s">
        <v>19</v>
      </c>
      <c r="AV416" s="12" t="s">
        <v>19</v>
      </c>
      <c r="AW416" s="12" t="s">
        <v>38</v>
      </c>
      <c r="AX416" s="12" t="s">
        <v>75</v>
      </c>
      <c r="AY416" s="207" t="s">
        <v>126</v>
      </c>
    </row>
    <row r="417" spans="2:65" s="13" customFormat="1">
      <c r="B417" s="208"/>
      <c r="C417" s="209"/>
      <c r="D417" s="195" t="s">
        <v>138</v>
      </c>
      <c r="E417" s="210" t="s">
        <v>1</v>
      </c>
      <c r="F417" s="211" t="s">
        <v>666</v>
      </c>
      <c r="G417" s="209"/>
      <c r="H417" s="212">
        <v>10.56</v>
      </c>
      <c r="I417" s="213"/>
      <c r="J417" s="209"/>
      <c r="K417" s="209"/>
      <c r="L417" s="214"/>
      <c r="M417" s="215"/>
      <c r="N417" s="216"/>
      <c r="O417" s="216"/>
      <c r="P417" s="216"/>
      <c r="Q417" s="216"/>
      <c r="R417" s="216"/>
      <c r="S417" s="216"/>
      <c r="T417" s="217"/>
      <c r="AT417" s="218" t="s">
        <v>138</v>
      </c>
      <c r="AU417" s="218" t="s">
        <v>19</v>
      </c>
      <c r="AV417" s="13" t="s">
        <v>83</v>
      </c>
      <c r="AW417" s="13" t="s">
        <v>38</v>
      </c>
      <c r="AX417" s="13" t="s">
        <v>75</v>
      </c>
      <c r="AY417" s="218" t="s">
        <v>126</v>
      </c>
    </row>
    <row r="418" spans="2:65" s="13" customFormat="1">
      <c r="B418" s="208"/>
      <c r="C418" s="209"/>
      <c r="D418" s="195" t="s">
        <v>138</v>
      </c>
      <c r="E418" s="210" t="s">
        <v>1</v>
      </c>
      <c r="F418" s="211" t="s">
        <v>667</v>
      </c>
      <c r="G418" s="209"/>
      <c r="H418" s="212">
        <v>5.92</v>
      </c>
      <c r="I418" s="213"/>
      <c r="J418" s="209"/>
      <c r="K418" s="209"/>
      <c r="L418" s="214"/>
      <c r="M418" s="215"/>
      <c r="N418" s="216"/>
      <c r="O418" s="216"/>
      <c r="P418" s="216"/>
      <c r="Q418" s="216"/>
      <c r="R418" s="216"/>
      <c r="S418" s="216"/>
      <c r="T418" s="217"/>
      <c r="AT418" s="218" t="s">
        <v>138</v>
      </c>
      <c r="AU418" s="218" t="s">
        <v>19</v>
      </c>
      <c r="AV418" s="13" t="s">
        <v>83</v>
      </c>
      <c r="AW418" s="13" t="s">
        <v>38</v>
      </c>
      <c r="AX418" s="13" t="s">
        <v>75</v>
      </c>
      <c r="AY418" s="218" t="s">
        <v>126</v>
      </c>
    </row>
    <row r="419" spans="2:65" s="13" customFormat="1">
      <c r="B419" s="208"/>
      <c r="C419" s="209"/>
      <c r="D419" s="195" t="s">
        <v>138</v>
      </c>
      <c r="E419" s="210" t="s">
        <v>1</v>
      </c>
      <c r="F419" s="211" t="s">
        <v>668</v>
      </c>
      <c r="G419" s="209"/>
      <c r="H419" s="212">
        <v>6.88</v>
      </c>
      <c r="I419" s="213"/>
      <c r="J419" s="209"/>
      <c r="K419" s="209"/>
      <c r="L419" s="214"/>
      <c r="M419" s="215"/>
      <c r="N419" s="216"/>
      <c r="O419" s="216"/>
      <c r="P419" s="216"/>
      <c r="Q419" s="216"/>
      <c r="R419" s="216"/>
      <c r="S419" s="216"/>
      <c r="T419" s="217"/>
      <c r="AT419" s="218" t="s">
        <v>138</v>
      </c>
      <c r="AU419" s="218" t="s">
        <v>19</v>
      </c>
      <c r="AV419" s="13" t="s">
        <v>83</v>
      </c>
      <c r="AW419" s="13" t="s">
        <v>38</v>
      </c>
      <c r="AX419" s="13" t="s">
        <v>75</v>
      </c>
      <c r="AY419" s="218" t="s">
        <v>126</v>
      </c>
    </row>
    <row r="420" spans="2:65" s="15" customFormat="1">
      <c r="B420" s="240"/>
      <c r="C420" s="241"/>
      <c r="D420" s="195" t="s">
        <v>138</v>
      </c>
      <c r="E420" s="242" t="s">
        <v>1</v>
      </c>
      <c r="F420" s="243" t="s">
        <v>266</v>
      </c>
      <c r="G420" s="241"/>
      <c r="H420" s="244">
        <v>23.36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AT420" s="250" t="s">
        <v>138</v>
      </c>
      <c r="AU420" s="250" t="s">
        <v>19</v>
      </c>
      <c r="AV420" s="15" t="s">
        <v>162</v>
      </c>
      <c r="AW420" s="15" t="s">
        <v>38</v>
      </c>
      <c r="AX420" s="15" t="s">
        <v>75</v>
      </c>
      <c r="AY420" s="250" t="s">
        <v>126</v>
      </c>
    </row>
    <row r="421" spans="2:65" s="12" customFormat="1">
      <c r="B421" s="198"/>
      <c r="C421" s="199"/>
      <c r="D421" s="195" t="s">
        <v>138</v>
      </c>
      <c r="E421" s="200" t="s">
        <v>1</v>
      </c>
      <c r="F421" s="201" t="s">
        <v>622</v>
      </c>
      <c r="G421" s="199"/>
      <c r="H421" s="200" t="s">
        <v>1</v>
      </c>
      <c r="I421" s="202"/>
      <c r="J421" s="199"/>
      <c r="K421" s="199"/>
      <c r="L421" s="203"/>
      <c r="M421" s="204"/>
      <c r="N421" s="205"/>
      <c r="O421" s="205"/>
      <c r="P421" s="205"/>
      <c r="Q421" s="205"/>
      <c r="R421" s="205"/>
      <c r="S421" s="205"/>
      <c r="T421" s="206"/>
      <c r="AT421" s="207" t="s">
        <v>138</v>
      </c>
      <c r="AU421" s="207" t="s">
        <v>19</v>
      </c>
      <c r="AV421" s="12" t="s">
        <v>19</v>
      </c>
      <c r="AW421" s="12" t="s">
        <v>38</v>
      </c>
      <c r="AX421" s="12" t="s">
        <v>75</v>
      </c>
      <c r="AY421" s="207" t="s">
        <v>126</v>
      </c>
    </row>
    <row r="422" spans="2:65" s="13" customFormat="1">
      <c r="B422" s="208"/>
      <c r="C422" s="209"/>
      <c r="D422" s="195" t="s">
        <v>138</v>
      </c>
      <c r="E422" s="210" t="s">
        <v>1</v>
      </c>
      <c r="F422" s="211" t="s">
        <v>669</v>
      </c>
      <c r="G422" s="209"/>
      <c r="H422" s="212">
        <v>0.32</v>
      </c>
      <c r="I422" s="213"/>
      <c r="J422" s="209"/>
      <c r="K422" s="209"/>
      <c r="L422" s="214"/>
      <c r="M422" s="215"/>
      <c r="N422" s="216"/>
      <c r="O422" s="216"/>
      <c r="P422" s="216"/>
      <c r="Q422" s="216"/>
      <c r="R422" s="216"/>
      <c r="S422" s="216"/>
      <c r="T422" s="217"/>
      <c r="AT422" s="218" t="s">
        <v>138</v>
      </c>
      <c r="AU422" s="218" t="s">
        <v>19</v>
      </c>
      <c r="AV422" s="13" t="s">
        <v>83</v>
      </c>
      <c r="AW422" s="13" t="s">
        <v>38</v>
      </c>
      <c r="AX422" s="13" t="s">
        <v>75</v>
      </c>
      <c r="AY422" s="218" t="s">
        <v>126</v>
      </c>
    </row>
    <row r="423" spans="2:65" s="13" customFormat="1">
      <c r="B423" s="208"/>
      <c r="C423" s="209"/>
      <c r="D423" s="195" t="s">
        <v>138</v>
      </c>
      <c r="E423" s="210" t="s">
        <v>1</v>
      </c>
      <c r="F423" s="211" t="s">
        <v>670</v>
      </c>
      <c r="G423" s="209"/>
      <c r="H423" s="212">
        <v>3.4929999999999999</v>
      </c>
      <c r="I423" s="213"/>
      <c r="J423" s="209"/>
      <c r="K423" s="209"/>
      <c r="L423" s="214"/>
      <c r="M423" s="215"/>
      <c r="N423" s="216"/>
      <c r="O423" s="216"/>
      <c r="P423" s="216"/>
      <c r="Q423" s="216"/>
      <c r="R423" s="216"/>
      <c r="S423" s="216"/>
      <c r="T423" s="217"/>
      <c r="AT423" s="218" t="s">
        <v>138</v>
      </c>
      <c r="AU423" s="218" t="s">
        <v>19</v>
      </c>
      <c r="AV423" s="13" t="s">
        <v>83</v>
      </c>
      <c r="AW423" s="13" t="s">
        <v>38</v>
      </c>
      <c r="AX423" s="13" t="s">
        <v>75</v>
      </c>
      <c r="AY423" s="218" t="s">
        <v>126</v>
      </c>
    </row>
    <row r="424" spans="2:65" s="13" customFormat="1">
      <c r="B424" s="208"/>
      <c r="C424" s="209"/>
      <c r="D424" s="195" t="s">
        <v>138</v>
      </c>
      <c r="E424" s="210" t="s">
        <v>1</v>
      </c>
      <c r="F424" s="211" t="s">
        <v>671</v>
      </c>
      <c r="G424" s="209"/>
      <c r="H424" s="212">
        <v>3.915</v>
      </c>
      <c r="I424" s="213"/>
      <c r="J424" s="209"/>
      <c r="K424" s="209"/>
      <c r="L424" s="214"/>
      <c r="M424" s="215"/>
      <c r="N424" s="216"/>
      <c r="O424" s="216"/>
      <c r="P424" s="216"/>
      <c r="Q424" s="216"/>
      <c r="R424" s="216"/>
      <c r="S424" s="216"/>
      <c r="T424" s="217"/>
      <c r="AT424" s="218" t="s">
        <v>138</v>
      </c>
      <c r="AU424" s="218" t="s">
        <v>19</v>
      </c>
      <c r="AV424" s="13" t="s">
        <v>83</v>
      </c>
      <c r="AW424" s="13" t="s">
        <v>38</v>
      </c>
      <c r="AX424" s="13" t="s">
        <v>75</v>
      </c>
      <c r="AY424" s="218" t="s">
        <v>126</v>
      </c>
    </row>
    <row r="425" spans="2:65" s="13" customFormat="1">
      <c r="B425" s="208"/>
      <c r="C425" s="209"/>
      <c r="D425" s="195" t="s">
        <v>138</v>
      </c>
      <c r="E425" s="210" t="s">
        <v>1</v>
      </c>
      <c r="F425" s="211" t="s">
        <v>672</v>
      </c>
      <c r="G425" s="209"/>
      <c r="H425" s="212">
        <v>2.2170000000000001</v>
      </c>
      <c r="I425" s="213"/>
      <c r="J425" s="209"/>
      <c r="K425" s="209"/>
      <c r="L425" s="214"/>
      <c r="M425" s="215"/>
      <c r="N425" s="216"/>
      <c r="O425" s="216"/>
      <c r="P425" s="216"/>
      <c r="Q425" s="216"/>
      <c r="R425" s="216"/>
      <c r="S425" s="216"/>
      <c r="T425" s="217"/>
      <c r="AT425" s="218" t="s">
        <v>138</v>
      </c>
      <c r="AU425" s="218" t="s">
        <v>19</v>
      </c>
      <c r="AV425" s="13" t="s">
        <v>83</v>
      </c>
      <c r="AW425" s="13" t="s">
        <v>38</v>
      </c>
      <c r="AX425" s="13" t="s">
        <v>75</v>
      </c>
      <c r="AY425" s="218" t="s">
        <v>126</v>
      </c>
    </row>
    <row r="426" spans="2:65" s="15" customFormat="1">
      <c r="B426" s="240"/>
      <c r="C426" s="241"/>
      <c r="D426" s="195" t="s">
        <v>138</v>
      </c>
      <c r="E426" s="242" t="s">
        <v>1</v>
      </c>
      <c r="F426" s="243" t="s">
        <v>266</v>
      </c>
      <c r="G426" s="241"/>
      <c r="H426" s="244">
        <v>9.9450000000000003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AT426" s="250" t="s">
        <v>138</v>
      </c>
      <c r="AU426" s="250" t="s">
        <v>19</v>
      </c>
      <c r="AV426" s="15" t="s">
        <v>162</v>
      </c>
      <c r="AW426" s="15" t="s">
        <v>38</v>
      </c>
      <c r="AX426" s="15" t="s">
        <v>75</v>
      </c>
      <c r="AY426" s="250" t="s">
        <v>126</v>
      </c>
    </row>
    <row r="427" spans="2:65" s="13" customFormat="1">
      <c r="B427" s="208"/>
      <c r="C427" s="209"/>
      <c r="D427" s="195" t="s">
        <v>138</v>
      </c>
      <c r="E427" s="210" t="s">
        <v>1</v>
      </c>
      <c r="F427" s="211" t="s">
        <v>673</v>
      </c>
      <c r="G427" s="209"/>
      <c r="H427" s="212">
        <v>2.3519999999999999</v>
      </c>
      <c r="I427" s="213"/>
      <c r="J427" s="209"/>
      <c r="K427" s="209"/>
      <c r="L427" s="214"/>
      <c r="M427" s="215"/>
      <c r="N427" s="216"/>
      <c r="O427" s="216"/>
      <c r="P427" s="216"/>
      <c r="Q427" s="216"/>
      <c r="R427" s="216"/>
      <c r="S427" s="216"/>
      <c r="T427" s="217"/>
      <c r="AT427" s="218" t="s">
        <v>138</v>
      </c>
      <c r="AU427" s="218" t="s">
        <v>19</v>
      </c>
      <c r="AV427" s="13" t="s">
        <v>83</v>
      </c>
      <c r="AW427" s="13" t="s">
        <v>38</v>
      </c>
      <c r="AX427" s="13" t="s">
        <v>75</v>
      </c>
      <c r="AY427" s="218" t="s">
        <v>126</v>
      </c>
    </row>
    <row r="428" spans="2:65" s="15" customFormat="1">
      <c r="B428" s="240"/>
      <c r="C428" s="241"/>
      <c r="D428" s="195" t="s">
        <v>138</v>
      </c>
      <c r="E428" s="242" t="s">
        <v>1</v>
      </c>
      <c r="F428" s="243" t="s">
        <v>266</v>
      </c>
      <c r="G428" s="241"/>
      <c r="H428" s="244">
        <v>2.3519999999999999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AT428" s="250" t="s">
        <v>138</v>
      </c>
      <c r="AU428" s="250" t="s">
        <v>19</v>
      </c>
      <c r="AV428" s="15" t="s">
        <v>162</v>
      </c>
      <c r="AW428" s="15" t="s">
        <v>38</v>
      </c>
      <c r="AX428" s="15" t="s">
        <v>75</v>
      </c>
      <c r="AY428" s="250" t="s">
        <v>126</v>
      </c>
    </row>
    <row r="429" spans="2:65" s="14" customFormat="1">
      <c r="B429" s="219"/>
      <c r="C429" s="220"/>
      <c r="D429" s="195" t="s">
        <v>138</v>
      </c>
      <c r="E429" s="221" t="s">
        <v>1</v>
      </c>
      <c r="F429" s="222" t="s">
        <v>152</v>
      </c>
      <c r="G429" s="220"/>
      <c r="H429" s="223">
        <v>35.656999999999996</v>
      </c>
      <c r="I429" s="224"/>
      <c r="J429" s="220"/>
      <c r="K429" s="220"/>
      <c r="L429" s="225"/>
      <c r="M429" s="226"/>
      <c r="N429" s="227"/>
      <c r="O429" s="227"/>
      <c r="P429" s="227"/>
      <c r="Q429" s="227"/>
      <c r="R429" s="227"/>
      <c r="S429" s="227"/>
      <c r="T429" s="228"/>
      <c r="AT429" s="229" t="s">
        <v>138</v>
      </c>
      <c r="AU429" s="229" t="s">
        <v>19</v>
      </c>
      <c r="AV429" s="14" t="s">
        <v>134</v>
      </c>
      <c r="AW429" s="14" t="s">
        <v>38</v>
      </c>
      <c r="AX429" s="14" t="s">
        <v>19</v>
      </c>
      <c r="AY429" s="229" t="s">
        <v>126</v>
      </c>
    </row>
    <row r="430" spans="2:65" s="1" customFormat="1" ht="22.5" customHeight="1">
      <c r="B430" s="34"/>
      <c r="C430" s="183" t="s">
        <v>674</v>
      </c>
      <c r="D430" s="183" t="s">
        <v>129</v>
      </c>
      <c r="E430" s="184" t="s">
        <v>675</v>
      </c>
      <c r="F430" s="185" t="s">
        <v>676</v>
      </c>
      <c r="G430" s="186" t="s">
        <v>176</v>
      </c>
      <c r="H430" s="187">
        <v>200.27500000000001</v>
      </c>
      <c r="I430" s="188"/>
      <c r="J430" s="189">
        <f>ROUND(I430*H430,2)</f>
        <v>0</v>
      </c>
      <c r="K430" s="185" t="s">
        <v>133</v>
      </c>
      <c r="L430" s="38"/>
      <c r="M430" s="190" t="s">
        <v>1</v>
      </c>
      <c r="N430" s="191" t="s">
        <v>46</v>
      </c>
      <c r="O430" s="60"/>
      <c r="P430" s="192">
        <f>O430*H430</f>
        <v>0</v>
      </c>
      <c r="Q430" s="192">
        <v>0</v>
      </c>
      <c r="R430" s="192">
        <f>Q430*H430</f>
        <v>0</v>
      </c>
      <c r="S430" s="192">
        <v>0</v>
      </c>
      <c r="T430" s="193">
        <f>S430*H430</f>
        <v>0</v>
      </c>
      <c r="AR430" s="17" t="s">
        <v>644</v>
      </c>
      <c r="AT430" s="17" t="s">
        <v>129</v>
      </c>
      <c r="AU430" s="17" t="s">
        <v>19</v>
      </c>
      <c r="AY430" s="17" t="s">
        <v>126</v>
      </c>
      <c r="BE430" s="194">
        <f>IF(N430="základní",J430,0)</f>
        <v>0</v>
      </c>
      <c r="BF430" s="194">
        <f>IF(N430="snížená",J430,0)</f>
        <v>0</v>
      </c>
      <c r="BG430" s="194">
        <f>IF(N430="zákl. přenesená",J430,0)</f>
        <v>0</v>
      </c>
      <c r="BH430" s="194">
        <f>IF(N430="sníž. přenesená",J430,0)</f>
        <v>0</v>
      </c>
      <c r="BI430" s="194">
        <f>IF(N430="nulová",J430,0)</f>
        <v>0</v>
      </c>
      <c r="BJ430" s="17" t="s">
        <v>19</v>
      </c>
      <c r="BK430" s="194">
        <f>ROUND(I430*H430,2)</f>
        <v>0</v>
      </c>
      <c r="BL430" s="17" t="s">
        <v>644</v>
      </c>
      <c r="BM430" s="17" t="s">
        <v>677</v>
      </c>
    </row>
    <row r="431" spans="2:65" s="1" customFormat="1" ht="19.5">
      <c r="B431" s="34"/>
      <c r="C431" s="35"/>
      <c r="D431" s="195" t="s">
        <v>136</v>
      </c>
      <c r="E431" s="35"/>
      <c r="F431" s="196" t="s">
        <v>646</v>
      </c>
      <c r="G431" s="35"/>
      <c r="H431" s="35"/>
      <c r="I431" s="112"/>
      <c r="J431" s="35"/>
      <c r="K431" s="35"/>
      <c r="L431" s="38"/>
      <c r="M431" s="197"/>
      <c r="N431" s="60"/>
      <c r="O431" s="60"/>
      <c r="P431" s="60"/>
      <c r="Q431" s="60"/>
      <c r="R431" s="60"/>
      <c r="S431" s="60"/>
      <c r="T431" s="61"/>
      <c r="AT431" s="17" t="s">
        <v>136</v>
      </c>
      <c r="AU431" s="17" t="s">
        <v>19</v>
      </c>
    </row>
    <row r="432" spans="2:65" s="12" customFormat="1">
      <c r="B432" s="198"/>
      <c r="C432" s="199"/>
      <c r="D432" s="195" t="s">
        <v>138</v>
      </c>
      <c r="E432" s="200" t="s">
        <v>1</v>
      </c>
      <c r="F432" s="201" t="s">
        <v>678</v>
      </c>
      <c r="G432" s="199"/>
      <c r="H432" s="200" t="s">
        <v>1</v>
      </c>
      <c r="I432" s="202"/>
      <c r="J432" s="199"/>
      <c r="K432" s="199"/>
      <c r="L432" s="203"/>
      <c r="M432" s="204"/>
      <c r="N432" s="205"/>
      <c r="O432" s="205"/>
      <c r="P432" s="205"/>
      <c r="Q432" s="205"/>
      <c r="R432" s="205"/>
      <c r="S432" s="205"/>
      <c r="T432" s="206"/>
      <c r="AT432" s="207" t="s">
        <v>138</v>
      </c>
      <c r="AU432" s="207" t="s">
        <v>19</v>
      </c>
      <c r="AV432" s="12" t="s">
        <v>19</v>
      </c>
      <c r="AW432" s="12" t="s">
        <v>38</v>
      </c>
      <c r="AX432" s="12" t="s">
        <v>75</v>
      </c>
      <c r="AY432" s="207" t="s">
        <v>126</v>
      </c>
    </row>
    <row r="433" spans="2:65" s="13" customFormat="1">
      <c r="B433" s="208"/>
      <c r="C433" s="209"/>
      <c r="D433" s="195" t="s">
        <v>138</v>
      </c>
      <c r="E433" s="210" t="s">
        <v>1</v>
      </c>
      <c r="F433" s="211" t="s">
        <v>636</v>
      </c>
      <c r="G433" s="209"/>
      <c r="H433" s="212">
        <v>86.16</v>
      </c>
      <c r="I433" s="213"/>
      <c r="J433" s="209"/>
      <c r="K433" s="209"/>
      <c r="L433" s="214"/>
      <c r="M433" s="215"/>
      <c r="N433" s="216"/>
      <c r="O433" s="216"/>
      <c r="P433" s="216"/>
      <c r="Q433" s="216"/>
      <c r="R433" s="216"/>
      <c r="S433" s="216"/>
      <c r="T433" s="217"/>
      <c r="AT433" s="218" t="s">
        <v>138</v>
      </c>
      <c r="AU433" s="218" t="s">
        <v>19</v>
      </c>
      <c r="AV433" s="13" t="s">
        <v>83</v>
      </c>
      <c r="AW433" s="13" t="s">
        <v>38</v>
      </c>
      <c r="AX433" s="13" t="s">
        <v>75</v>
      </c>
      <c r="AY433" s="218" t="s">
        <v>126</v>
      </c>
    </row>
    <row r="434" spans="2:65" s="13" customFormat="1">
      <c r="B434" s="208"/>
      <c r="C434" s="209"/>
      <c r="D434" s="195" t="s">
        <v>138</v>
      </c>
      <c r="E434" s="210" t="s">
        <v>1</v>
      </c>
      <c r="F434" s="211" t="s">
        <v>637</v>
      </c>
      <c r="G434" s="209"/>
      <c r="H434" s="212">
        <v>47</v>
      </c>
      <c r="I434" s="213"/>
      <c r="J434" s="209"/>
      <c r="K434" s="209"/>
      <c r="L434" s="214"/>
      <c r="M434" s="215"/>
      <c r="N434" s="216"/>
      <c r="O434" s="216"/>
      <c r="P434" s="216"/>
      <c r="Q434" s="216"/>
      <c r="R434" s="216"/>
      <c r="S434" s="216"/>
      <c r="T434" s="217"/>
      <c r="AT434" s="218" t="s">
        <v>138</v>
      </c>
      <c r="AU434" s="218" t="s">
        <v>19</v>
      </c>
      <c r="AV434" s="13" t="s">
        <v>83</v>
      </c>
      <c r="AW434" s="13" t="s">
        <v>38</v>
      </c>
      <c r="AX434" s="13" t="s">
        <v>75</v>
      </c>
      <c r="AY434" s="218" t="s">
        <v>126</v>
      </c>
    </row>
    <row r="435" spans="2:65" s="13" customFormat="1">
      <c r="B435" s="208"/>
      <c r="C435" s="209"/>
      <c r="D435" s="195" t="s">
        <v>138</v>
      </c>
      <c r="E435" s="210" t="s">
        <v>1</v>
      </c>
      <c r="F435" s="211" t="s">
        <v>638</v>
      </c>
      <c r="G435" s="209"/>
      <c r="H435" s="212">
        <v>62.36</v>
      </c>
      <c r="I435" s="213"/>
      <c r="J435" s="209"/>
      <c r="K435" s="209"/>
      <c r="L435" s="214"/>
      <c r="M435" s="215"/>
      <c r="N435" s="216"/>
      <c r="O435" s="216"/>
      <c r="P435" s="216"/>
      <c r="Q435" s="216"/>
      <c r="R435" s="216"/>
      <c r="S435" s="216"/>
      <c r="T435" s="217"/>
      <c r="AT435" s="218" t="s">
        <v>138</v>
      </c>
      <c r="AU435" s="218" t="s">
        <v>19</v>
      </c>
      <c r="AV435" s="13" t="s">
        <v>83</v>
      </c>
      <c r="AW435" s="13" t="s">
        <v>38</v>
      </c>
      <c r="AX435" s="13" t="s">
        <v>75</v>
      </c>
      <c r="AY435" s="218" t="s">
        <v>126</v>
      </c>
    </row>
    <row r="436" spans="2:65" s="13" customFormat="1">
      <c r="B436" s="208"/>
      <c r="C436" s="209"/>
      <c r="D436" s="195" t="s">
        <v>138</v>
      </c>
      <c r="E436" s="210" t="s">
        <v>1</v>
      </c>
      <c r="F436" s="211" t="s">
        <v>679</v>
      </c>
      <c r="G436" s="209"/>
      <c r="H436" s="212">
        <v>1.76</v>
      </c>
      <c r="I436" s="213"/>
      <c r="J436" s="209"/>
      <c r="K436" s="209"/>
      <c r="L436" s="214"/>
      <c r="M436" s="215"/>
      <c r="N436" s="216"/>
      <c r="O436" s="216"/>
      <c r="P436" s="216"/>
      <c r="Q436" s="216"/>
      <c r="R436" s="216"/>
      <c r="S436" s="216"/>
      <c r="T436" s="217"/>
      <c r="AT436" s="218" t="s">
        <v>138</v>
      </c>
      <c r="AU436" s="218" t="s">
        <v>19</v>
      </c>
      <c r="AV436" s="13" t="s">
        <v>83</v>
      </c>
      <c r="AW436" s="13" t="s">
        <v>38</v>
      </c>
      <c r="AX436" s="13" t="s">
        <v>75</v>
      </c>
      <c r="AY436" s="218" t="s">
        <v>126</v>
      </c>
    </row>
    <row r="437" spans="2:65" s="13" customFormat="1">
      <c r="B437" s="208"/>
      <c r="C437" s="209"/>
      <c r="D437" s="195" t="s">
        <v>138</v>
      </c>
      <c r="E437" s="210" t="s">
        <v>1</v>
      </c>
      <c r="F437" s="211" t="s">
        <v>680</v>
      </c>
      <c r="G437" s="209"/>
      <c r="H437" s="212">
        <v>1.304</v>
      </c>
      <c r="I437" s="213"/>
      <c r="J437" s="209"/>
      <c r="K437" s="209"/>
      <c r="L437" s="214"/>
      <c r="M437" s="215"/>
      <c r="N437" s="216"/>
      <c r="O437" s="216"/>
      <c r="P437" s="216"/>
      <c r="Q437" s="216"/>
      <c r="R437" s="216"/>
      <c r="S437" s="216"/>
      <c r="T437" s="217"/>
      <c r="AT437" s="218" t="s">
        <v>138</v>
      </c>
      <c r="AU437" s="218" t="s">
        <v>19</v>
      </c>
      <c r="AV437" s="13" t="s">
        <v>83</v>
      </c>
      <c r="AW437" s="13" t="s">
        <v>38</v>
      </c>
      <c r="AX437" s="13" t="s">
        <v>75</v>
      </c>
      <c r="AY437" s="218" t="s">
        <v>126</v>
      </c>
    </row>
    <row r="438" spans="2:65" s="13" customFormat="1">
      <c r="B438" s="208"/>
      <c r="C438" s="209"/>
      <c r="D438" s="195" t="s">
        <v>138</v>
      </c>
      <c r="E438" s="210" t="s">
        <v>1</v>
      </c>
      <c r="F438" s="211" t="s">
        <v>681</v>
      </c>
      <c r="G438" s="209"/>
      <c r="H438" s="212">
        <v>0.32600000000000001</v>
      </c>
      <c r="I438" s="213"/>
      <c r="J438" s="209"/>
      <c r="K438" s="209"/>
      <c r="L438" s="214"/>
      <c r="M438" s="215"/>
      <c r="N438" s="216"/>
      <c r="O438" s="216"/>
      <c r="P438" s="216"/>
      <c r="Q438" s="216"/>
      <c r="R438" s="216"/>
      <c r="S438" s="216"/>
      <c r="T438" s="217"/>
      <c r="AT438" s="218" t="s">
        <v>138</v>
      </c>
      <c r="AU438" s="218" t="s">
        <v>19</v>
      </c>
      <c r="AV438" s="13" t="s">
        <v>83</v>
      </c>
      <c r="AW438" s="13" t="s">
        <v>38</v>
      </c>
      <c r="AX438" s="13" t="s">
        <v>75</v>
      </c>
      <c r="AY438" s="218" t="s">
        <v>126</v>
      </c>
    </row>
    <row r="439" spans="2:65" s="13" customFormat="1">
      <c r="B439" s="208"/>
      <c r="C439" s="209"/>
      <c r="D439" s="195" t="s">
        <v>138</v>
      </c>
      <c r="E439" s="210" t="s">
        <v>1</v>
      </c>
      <c r="F439" s="211" t="s">
        <v>682</v>
      </c>
      <c r="G439" s="209"/>
      <c r="H439" s="212">
        <v>4.0000000000000001E-3</v>
      </c>
      <c r="I439" s="213"/>
      <c r="J439" s="209"/>
      <c r="K439" s="209"/>
      <c r="L439" s="214"/>
      <c r="M439" s="215"/>
      <c r="N439" s="216"/>
      <c r="O439" s="216"/>
      <c r="P439" s="216"/>
      <c r="Q439" s="216"/>
      <c r="R439" s="216"/>
      <c r="S439" s="216"/>
      <c r="T439" s="217"/>
      <c r="AT439" s="218" t="s">
        <v>138</v>
      </c>
      <c r="AU439" s="218" t="s">
        <v>19</v>
      </c>
      <c r="AV439" s="13" t="s">
        <v>83</v>
      </c>
      <c r="AW439" s="13" t="s">
        <v>38</v>
      </c>
      <c r="AX439" s="13" t="s">
        <v>75</v>
      </c>
      <c r="AY439" s="218" t="s">
        <v>126</v>
      </c>
    </row>
    <row r="440" spans="2:65" s="13" customFormat="1">
      <c r="B440" s="208"/>
      <c r="C440" s="209"/>
      <c r="D440" s="195" t="s">
        <v>138</v>
      </c>
      <c r="E440" s="210" t="s">
        <v>1</v>
      </c>
      <c r="F440" s="211" t="s">
        <v>683</v>
      </c>
      <c r="G440" s="209"/>
      <c r="H440" s="212">
        <v>9.4E-2</v>
      </c>
      <c r="I440" s="213"/>
      <c r="J440" s="209"/>
      <c r="K440" s="209"/>
      <c r="L440" s="214"/>
      <c r="M440" s="215"/>
      <c r="N440" s="216"/>
      <c r="O440" s="216"/>
      <c r="P440" s="216"/>
      <c r="Q440" s="216"/>
      <c r="R440" s="216"/>
      <c r="S440" s="216"/>
      <c r="T440" s="217"/>
      <c r="AT440" s="218" t="s">
        <v>138</v>
      </c>
      <c r="AU440" s="218" t="s">
        <v>19</v>
      </c>
      <c r="AV440" s="13" t="s">
        <v>83</v>
      </c>
      <c r="AW440" s="13" t="s">
        <v>38</v>
      </c>
      <c r="AX440" s="13" t="s">
        <v>75</v>
      </c>
      <c r="AY440" s="218" t="s">
        <v>126</v>
      </c>
    </row>
    <row r="441" spans="2:65" s="13" customFormat="1">
      <c r="B441" s="208"/>
      <c r="C441" s="209"/>
      <c r="D441" s="195" t="s">
        <v>138</v>
      </c>
      <c r="E441" s="210" t="s">
        <v>1</v>
      </c>
      <c r="F441" s="211" t="s">
        <v>684</v>
      </c>
      <c r="G441" s="209"/>
      <c r="H441" s="212">
        <v>9.0999999999999998E-2</v>
      </c>
      <c r="I441" s="213"/>
      <c r="J441" s="209"/>
      <c r="K441" s="209"/>
      <c r="L441" s="214"/>
      <c r="M441" s="215"/>
      <c r="N441" s="216"/>
      <c r="O441" s="216"/>
      <c r="P441" s="216"/>
      <c r="Q441" s="216"/>
      <c r="R441" s="216"/>
      <c r="S441" s="216"/>
      <c r="T441" s="217"/>
      <c r="AT441" s="218" t="s">
        <v>138</v>
      </c>
      <c r="AU441" s="218" t="s">
        <v>19</v>
      </c>
      <c r="AV441" s="13" t="s">
        <v>83</v>
      </c>
      <c r="AW441" s="13" t="s">
        <v>38</v>
      </c>
      <c r="AX441" s="13" t="s">
        <v>75</v>
      </c>
      <c r="AY441" s="218" t="s">
        <v>126</v>
      </c>
    </row>
    <row r="442" spans="2:65" s="13" customFormat="1">
      <c r="B442" s="208"/>
      <c r="C442" s="209"/>
      <c r="D442" s="195" t="s">
        <v>138</v>
      </c>
      <c r="E442" s="210" t="s">
        <v>1</v>
      </c>
      <c r="F442" s="211" t="s">
        <v>685</v>
      </c>
      <c r="G442" s="209"/>
      <c r="H442" s="212">
        <v>1.6E-2</v>
      </c>
      <c r="I442" s="213"/>
      <c r="J442" s="209"/>
      <c r="K442" s="209"/>
      <c r="L442" s="214"/>
      <c r="M442" s="215"/>
      <c r="N442" s="216"/>
      <c r="O442" s="216"/>
      <c r="P442" s="216"/>
      <c r="Q442" s="216"/>
      <c r="R442" s="216"/>
      <c r="S442" s="216"/>
      <c r="T442" s="217"/>
      <c r="AT442" s="218" t="s">
        <v>138</v>
      </c>
      <c r="AU442" s="218" t="s">
        <v>19</v>
      </c>
      <c r="AV442" s="13" t="s">
        <v>83</v>
      </c>
      <c r="AW442" s="13" t="s">
        <v>38</v>
      </c>
      <c r="AX442" s="13" t="s">
        <v>75</v>
      </c>
      <c r="AY442" s="218" t="s">
        <v>126</v>
      </c>
    </row>
    <row r="443" spans="2:65" s="13" customFormat="1">
      <c r="B443" s="208"/>
      <c r="C443" s="209"/>
      <c r="D443" s="195" t="s">
        <v>138</v>
      </c>
      <c r="E443" s="210" t="s">
        <v>1</v>
      </c>
      <c r="F443" s="211" t="s">
        <v>686</v>
      </c>
      <c r="G443" s="209"/>
      <c r="H443" s="212">
        <v>0.32</v>
      </c>
      <c r="I443" s="213"/>
      <c r="J443" s="209"/>
      <c r="K443" s="209"/>
      <c r="L443" s="214"/>
      <c r="M443" s="215"/>
      <c r="N443" s="216"/>
      <c r="O443" s="216"/>
      <c r="P443" s="216"/>
      <c r="Q443" s="216"/>
      <c r="R443" s="216"/>
      <c r="S443" s="216"/>
      <c r="T443" s="217"/>
      <c r="AT443" s="218" t="s">
        <v>138</v>
      </c>
      <c r="AU443" s="218" t="s">
        <v>19</v>
      </c>
      <c r="AV443" s="13" t="s">
        <v>83</v>
      </c>
      <c r="AW443" s="13" t="s">
        <v>38</v>
      </c>
      <c r="AX443" s="13" t="s">
        <v>75</v>
      </c>
      <c r="AY443" s="218" t="s">
        <v>126</v>
      </c>
    </row>
    <row r="444" spans="2:65" s="13" customFormat="1">
      <c r="B444" s="208"/>
      <c r="C444" s="209"/>
      <c r="D444" s="195" t="s">
        <v>138</v>
      </c>
      <c r="E444" s="210" t="s">
        <v>1</v>
      </c>
      <c r="F444" s="211" t="s">
        <v>687</v>
      </c>
      <c r="G444" s="209"/>
      <c r="H444" s="212">
        <v>0.84</v>
      </c>
      <c r="I444" s="213"/>
      <c r="J444" s="209"/>
      <c r="K444" s="209"/>
      <c r="L444" s="214"/>
      <c r="M444" s="215"/>
      <c r="N444" s="216"/>
      <c r="O444" s="216"/>
      <c r="P444" s="216"/>
      <c r="Q444" s="216"/>
      <c r="R444" s="216"/>
      <c r="S444" s="216"/>
      <c r="T444" s="217"/>
      <c r="AT444" s="218" t="s">
        <v>138</v>
      </c>
      <c r="AU444" s="218" t="s">
        <v>19</v>
      </c>
      <c r="AV444" s="13" t="s">
        <v>83</v>
      </c>
      <c r="AW444" s="13" t="s">
        <v>38</v>
      </c>
      <c r="AX444" s="13" t="s">
        <v>75</v>
      </c>
      <c r="AY444" s="218" t="s">
        <v>126</v>
      </c>
    </row>
    <row r="445" spans="2:65" s="14" customFormat="1">
      <c r="B445" s="219"/>
      <c r="C445" s="220"/>
      <c r="D445" s="195" t="s">
        <v>138</v>
      </c>
      <c r="E445" s="221" t="s">
        <v>1</v>
      </c>
      <c r="F445" s="222" t="s">
        <v>152</v>
      </c>
      <c r="G445" s="220"/>
      <c r="H445" s="223">
        <v>200.27499999999995</v>
      </c>
      <c r="I445" s="224"/>
      <c r="J445" s="220"/>
      <c r="K445" s="220"/>
      <c r="L445" s="225"/>
      <c r="M445" s="226"/>
      <c r="N445" s="227"/>
      <c r="O445" s="227"/>
      <c r="P445" s="227"/>
      <c r="Q445" s="227"/>
      <c r="R445" s="227"/>
      <c r="S445" s="227"/>
      <c r="T445" s="228"/>
      <c r="AT445" s="229" t="s">
        <v>138</v>
      </c>
      <c r="AU445" s="229" t="s">
        <v>19</v>
      </c>
      <c r="AV445" s="14" t="s">
        <v>134</v>
      </c>
      <c r="AW445" s="14" t="s">
        <v>38</v>
      </c>
      <c r="AX445" s="14" t="s">
        <v>19</v>
      </c>
      <c r="AY445" s="229" t="s">
        <v>126</v>
      </c>
    </row>
    <row r="446" spans="2:65" s="1" customFormat="1" ht="22.5" customHeight="1">
      <c r="B446" s="34"/>
      <c r="C446" s="183" t="s">
        <v>688</v>
      </c>
      <c r="D446" s="183" t="s">
        <v>129</v>
      </c>
      <c r="E446" s="184" t="s">
        <v>689</v>
      </c>
      <c r="F446" s="185" t="s">
        <v>690</v>
      </c>
      <c r="G446" s="186" t="s">
        <v>176</v>
      </c>
      <c r="H446" s="187">
        <v>23.992000000000001</v>
      </c>
      <c r="I446" s="188"/>
      <c r="J446" s="189">
        <f>ROUND(I446*H446,2)</f>
        <v>0</v>
      </c>
      <c r="K446" s="185" t="s">
        <v>133</v>
      </c>
      <c r="L446" s="38"/>
      <c r="M446" s="190" t="s">
        <v>1</v>
      </c>
      <c r="N446" s="191" t="s">
        <v>46</v>
      </c>
      <c r="O446" s="60"/>
      <c r="P446" s="192">
        <f>O446*H446</f>
        <v>0</v>
      </c>
      <c r="Q446" s="192">
        <v>0</v>
      </c>
      <c r="R446" s="192">
        <f>Q446*H446</f>
        <v>0</v>
      </c>
      <c r="S446" s="192">
        <v>0</v>
      </c>
      <c r="T446" s="193">
        <f>S446*H446</f>
        <v>0</v>
      </c>
      <c r="AR446" s="17" t="s">
        <v>644</v>
      </c>
      <c r="AT446" s="17" t="s">
        <v>129</v>
      </c>
      <c r="AU446" s="17" t="s">
        <v>19</v>
      </c>
      <c r="AY446" s="17" t="s">
        <v>126</v>
      </c>
      <c r="BE446" s="194">
        <f>IF(N446="základní",J446,0)</f>
        <v>0</v>
      </c>
      <c r="BF446" s="194">
        <f>IF(N446="snížená",J446,0)</f>
        <v>0</v>
      </c>
      <c r="BG446" s="194">
        <f>IF(N446="zákl. přenesená",J446,0)</f>
        <v>0</v>
      </c>
      <c r="BH446" s="194">
        <f>IF(N446="sníž. přenesená",J446,0)</f>
        <v>0</v>
      </c>
      <c r="BI446" s="194">
        <f>IF(N446="nulová",J446,0)</f>
        <v>0</v>
      </c>
      <c r="BJ446" s="17" t="s">
        <v>19</v>
      </c>
      <c r="BK446" s="194">
        <f>ROUND(I446*H446,2)</f>
        <v>0</v>
      </c>
      <c r="BL446" s="17" t="s">
        <v>644</v>
      </c>
      <c r="BM446" s="17" t="s">
        <v>691</v>
      </c>
    </row>
    <row r="447" spans="2:65" s="1" customFormat="1" ht="19.5">
      <c r="B447" s="34"/>
      <c r="C447" s="35"/>
      <c r="D447" s="195" t="s">
        <v>136</v>
      </c>
      <c r="E447" s="35"/>
      <c r="F447" s="196" t="s">
        <v>646</v>
      </c>
      <c r="G447" s="35"/>
      <c r="H447" s="35"/>
      <c r="I447" s="112"/>
      <c r="J447" s="35"/>
      <c r="K447" s="35"/>
      <c r="L447" s="38"/>
      <c r="M447" s="197"/>
      <c r="N447" s="60"/>
      <c r="O447" s="60"/>
      <c r="P447" s="60"/>
      <c r="Q447" s="60"/>
      <c r="R447" s="60"/>
      <c r="S447" s="60"/>
      <c r="T447" s="61"/>
      <c r="AT447" s="17" t="s">
        <v>136</v>
      </c>
      <c r="AU447" s="17" t="s">
        <v>19</v>
      </c>
    </row>
    <row r="448" spans="2:65" s="13" customFormat="1">
      <c r="B448" s="208"/>
      <c r="C448" s="209"/>
      <c r="D448" s="195" t="s">
        <v>138</v>
      </c>
      <c r="E448" s="210" t="s">
        <v>1</v>
      </c>
      <c r="F448" s="211" t="s">
        <v>692</v>
      </c>
      <c r="G448" s="209"/>
      <c r="H448" s="212">
        <v>23.712</v>
      </c>
      <c r="I448" s="213"/>
      <c r="J448" s="209"/>
      <c r="K448" s="209"/>
      <c r="L448" s="214"/>
      <c r="M448" s="215"/>
      <c r="N448" s="216"/>
      <c r="O448" s="216"/>
      <c r="P448" s="216"/>
      <c r="Q448" s="216"/>
      <c r="R448" s="216"/>
      <c r="S448" s="216"/>
      <c r="T448" s="217"/>
      <c r="AT448" s="218" t="s">
        <v>138</v>
      </c>
      <c r="AU448" s="218" t="s">
        <v>19</v>
      </c>
      <c r="AV448" s="13" t="s">
        <v>83</v>
      </c>
      <c r="AW448" s="13" t="s">
        <v>38</v>
      </c>
      <c r="AX448" s="13" t="s">
        <v>75</v>
      </c>
      <c r="AY448" s="218" t="s">
        <v>126</v>
      </c>
    </row>
    <row r="449" spans="2:65" s="13" customFormat="1">
      <c r="B449" s="208"/>
      <c r="C449" s="209"/>
      <c r="D449" s="195" t="s">
        <v>138</v>
      </c>
      <c r="E449" s="210" t="s">
        <v>1</v>
      </c>
      <c r="F449" s="211" t="s">
        <v>693</v>
      </c>
      <c r="G449" s="209"/>
      <c r="H449" s="212">
        <v>0.28000000000000003</v>
      </c>
      <c r="I449" s="213"/>
      <c r="J449" s="209"/>
      <c r="K449" s="209"/>
      <c r="L449" s="214"/>
      <c r="M449" s="215"/>
      <c r="N449" s="216"/>
      <c r="O449" s="216"/>
      <c r="P449" s="216"/>
      <c r="Q449" s="216"/>
      <c r="R449" s="216"/>
      <c r="S449" s="216"/>
      <c r="T449" s="217"/>
      <c r="AT449" s="218" t="s">
        <v>138</v>
      </c>
      <c r="AU449" s="218" t="s">
        <v>19</v>
      </c>
      <c r="AV449" s="13" t="s">
        <v>83</v>
      </c>
      <c r="AW449" s="13" t="s">
        <v>38</v>
      </c>
      <c r="AX449" s="13" t="s">
        <v>75</v>
      </c>
      <c r="AY449" s="218" t="s">
        <v>126</v>
      </c>
    </row>
    <row r="450" spans="2:65" s="14" customFormat="1">
      <c r="B450" s="219"/>
      <c r="C450" s="220"/>
      <c r="D450" s="195" t="s">
        <v>138</v>
      </c>
      <c r="E450" s="221" t="s">
        <v>1</v>
      </c>
      <c r="F450" s="222" t="s">
        <v>152</v>
      </c>
      <c r="G450" s="220"/>
      <c r="H450" s="223">
        <v>23.992000000000001</v>
      </c>
      <c r="I450" s="224"/>
      <c r="J450" s="220"/>
      <c r="K450" s="220"/>
      <c r="L450" s="225"/>
      <c r="M450" s="226"/>
      <c r="N450" s="227"/>
      <c r="O450" s="227"/>
      <c r="P450" s="227"/>
      <c r="Q450" s="227"/>
      <c r="R450" s="227"/>
      <c r="S450" s="227"/>
      <c r="T450" s="228"/>
      <c r="AT450" s="229" t="s">
        <v>138</v>
      </c>
      <c r="AU450" s="229" t="s">
        <v>19</v>
      </c>
      <c r="AV450" s="14" t="s">
        <v>134</v>
      </c>
      <c r="AW450" s="14" t="s">
        <v>38</v>
      </c>
      <c r="AX450" s="14" t="s">
        <v>19</v>
      </c>
      <c r="AY450" s="229" t="s">
        <v>126</v>
      </c>
    </row>
    <row r="451" spans="2:65" s="1" customFormat="1" ht="22.5" customHeight="1">
      <c r="B451" s="34"/>
      <c r="C451" s="183" t="s">
        <v>694</v>
      </c>
      <c r="D451" s="183" t="s">
        <v>129</v>
      </c>
      <c r="E451" s="184" t="s">
        <v>695</v>
      </c>
      <c r="F451" s="185" t="s">
        <v>696</v>
      </c>
      <c r="G451" s="186" t="s">
        <v>176</v>
      </c>
      <c r="H451" s="187">
        <v>0.41299999999999998</v>
      </c>
      <c r="I451" s="188"/>
      <c r="J451" s="189">
        <f>ROUND(I451*H451,2)</f>
        <v>0</v>
      </c>
      <c r="K451" s="185" t="s">
        <v>133</v>
      </c>
      <c r="L451" s="38"/>
      <c r="M451" s="190" t="s">
        <v>1</v>
      </c>
      <c r="N451" s="191" t="s">
        <v>46</v>
      </c>
      <c r="O451" s="60"/>
      <c r="P451" s="192">
        <f>O451*H451</f>
        <v>0</v>
      </c>
      <c r="Q451" s="192">
        <v>0</v>
      </c>
      <c r="R451" s="192">
        <f>Q451*H451</f>
        <v>0</v>
      </c>
      <c r="S451" s="192">
        <v>0</v>
      </c>
      <c r="T451" s="193">
        <f>S451*H451</f>
        <v>0</v>
      </c>
      <c r="AR451" s="17" t="s">
        <v>644</v>
      </c>
      <c r="AT451" s="17" t="s">
        <v>129</v>
      </c>
      <c r="AU451" s="17" t="s">
        <v>19</v>
      </c>
      <c r="AY451" s="17" t="s">
        <v>126</v>
      </c>
      <c r="BE451" s="194">
        <f>IF(N451="základní",J451,0)</f>
        <v>0</v>
      </c>
      <c r="BF451" s="194">
        <f>IF(N451="snížená",J451,0)</f>
        <v>0</v>
      </c>
      <c r="BG451" s="194">
        <f>IF(N451="zákl. přenesená",J451,0)</f>
        <v>0</v>
      </c>
      <c r="BH451" s="194">
        <f>IF(N451="sníž. přenesená",J451,0)</f>
        <v>0</v>
      </c>
      <c r="BI451" s="194">
        <f>IF(N451="nulová",J451,0)</f>
        <v>0</v>
      </c>
      <c r="BJ451" s="17" t="s">
        <v>19</v>
      </c>
      <c r="BK451" s="194">
        <f>ROUND(I451*H451,2)</f>
        <v>0</v>
      </c>
      <c r="BL451" s="17" t="s">
        <v>644</v>
      </c>
      <c r="BM451" s="17" t="s">
        <v>697</v>
      </c>
    </row>
    <row r="452" spans="2:65" s="1" customFormat="1" ht="19.5">
      <c r="B452" s="34"/>
      <c r="C452" s="35"/>
      <c r="D452" s="195" t="s">
        <v>136</v>
      </c>
      <c r="E452" s="35"/>
      <c r="F452" s="196" t="s">
        <v>646</v>
      </c>
      <c r="G452" s="35"/>
      <c r="H452" s="35"/>
      <c r="I452" s="112"/>
      <c r="J452" s="35"/>
      <c r="K452" s="35"/>
      <c r="L452" s="38"/>
      <c r="M452" s="197"/>
      <c r="N452" s="60"/>
      <c r="O452" s="60"/>
      <c r="P452" s="60"/>
      <c r="Q452" s="60"/>
      <c r="R452" s="60"/>
      <c r="S452" s="60"/>
      <c r="T452" s="61"/>
      <c r="AT452" s="17" t="s">
        <v>136</v>
      </c>
      <c r="AU452" s="17" t="s">
        <v>19</v>
      </c>
    </row>
    <row r="453" spans="2:65" s="13" customFormat="1">
      <c r="B453" s="208"/>
      <c r="C453" s="209"/>
      <c r="D453" s="195" t="s">
        <v>138</v>
      </c>
      <c r="E453" s="210" t="s">
        <v>1</v>
      </c>
      <c r="F453" s="211" t="s">
        <v>698</v>
      </c>
      <c r="G453" s="209"/>
      <c r="H453" s="212">
        <v>0.20799999999999999</v>
      </c>
      <c r="I453" s="213"/>
      <c r="J453" s="209"/>
      <c r="K453" s="209"/>
      <c r="L453" s="214"/>
      <c r="M453" s="215"/>
      <c r="N453" s="216"/>
      <c r="O453" s="216"/>
      <c r="P453" s="216"/>
      <c r="Q453" s="216"/>
      <c r="R453" s="216"/>
      <c r="S453" s="216"/>
      <c r="T453" s="217"/>
      <c r="AT453" s="218" t="s">
        <v>138</v>
      </c>
      <c r="AU453" s="218" t="s">
        <v>19</v>
      </c>
      <c r="AV453" s="13" t="s">
        <v>83</v>
      </c>
      <c r="AW453" s="13" t="s">
        <v>38</v>
      </c>
      <c r="AX453" s="13" t="s">
        <v>75</v>
      </c>
      <c r="AY453" s="218" t="s">
        <v>126</v>
      </c>
    </row>
    <row r="454" spans="2:65" s="13" customFormat="1">
      <c r="B454" s="208"/>
      <c r="C454" s="209"/>
      <c r="D454" s="195" t="s">
        <v>138</v>
      </c>
      <c r="E454" s="210" t="s">
        <v>1</v>
      </c>
      <c r="F454" s="211" t="s">
        <v>699</v>
      </c>
      <c r="G454" s="209"/>
      <c r="H454" s="212">
        <v>0.06</v>
      </c>
      <c r="I454" s="213"/>
      <c r="J454" s="209"/>
      <c r="K454" s="209"/>
      <c r="L454" s="214"/>
      <c r="M454" s="215"/>
      <c r="N454" s="216"/>
      <c r="O454" s="216"/>
      <c r="P454" s="216"/>
      <c r="Q454" s="216"/>
      <c r="R454" s="216"/>
      <c r="S454" s="216"/>
      <c r="T454" s="217"/>
      <c r="AT454" s="218" t="s">
        <v>138</v>
      </c>
      <c r="AU454" s="218" t="s">
        <v>19</v>
      </c>
      <c r="AV454" s="13" t="s">
        <v>83</v>
      </c>
      <c r="AW454" s="13" t="s">
        <v>38</v>
      </c>
      <c r="AX454" s="13" t="s">
        <v>75</v>
      </c>
      <c r="AY454" s="218" t="s">
        <v>126</v>
      </c>
    </row>
    <row r="455" spans="2:65" s="13" customFormat="1">
      <c r="B455" s="208"/>
      <c r="C455" s="209"/>
      <c r="D455" s="195" t="s">
        <v>138</v>
      </c>
      <c r="E455" s="210" t="s">
        <v>1</v>
      </c>
      <c r="F455" s="211" t="s">
        <v>700</v>
      </c>
      <c r="G455" s="209"/>
      <c r="H455" s="212">
        <v>8.5000000000000006E-2</v>
      </c>
      <c r="I455" s="213"/>
      <c r="J455" s="209"/>
      <c r="K455" s="209"/>
      <c r="L455" s="214"/>
      <c r="M455" s="215"/>
      <c r="N455" s="216"/>
      <c r="O455" s="216"/>
      <c r="P455" s="216"/>
      <c r="Q455" s="216"/>
      <c r="R455" s="216"/>
      <c r="S455" s="216"/>
      <c r="T455" s="217"/>
      <c r="AT455" s="218" t="s">
        <v>138</v>
      </c>
      <c r="AU455" s="218" t="s">
        <v>19</v>
      </c>
      <c r="AV455" s="13" t="s">
        <v>83</v>
      </c>
      <c r="AW455" s="13" t="s">
        <v>38</v>
      </c>
      <c r="AX455" s="13" t="s">
        <v>75</v>
      </c>
      <c r="AY455" s="218" t="s">
        <v>126</v>
      </c>
    </row>
    <row r="456" spans="2:65" s="13" customFormat="1">
      <c r="B456" s="208"/>
      <c r="C456" s="209"/>
      <c r="D456" s="195" t="s">
        <v>138</v>
      </c>
      <c r="E456" s="210" t="s">
        <v>1</v>
      </c>
      <c r="F456" s="211" t="s">
        <v>701</v>
      </c>
      <c r="G456" s="209"/>
      <c r="H456" s="212">
        <v>0.06</v>
      </c>
      <c r="I456" s="213"/>
      <c r="J456" s="209"/>
      <c r="K456" s="209"/>
      <c r="L456" s="214"/>
      <c r="M456" s="215"/>
      <c r="N456" s="216"/>
      <c r="O456" s="216"/>
      <c r="P456" s="216"/>
      <c r="Q456" s="216"/>
      <c r="R456" s="216"/>
      <c r="S456" s="216"/>
      <c r="T456" s="217"/>
      <c r="AT456" s="218" t="s">
        <v>138</v>
      </c>
      <c r="AU456" s="218" t="s">
        <v>19</v>
      </c>
      <c r="AV456" s="13" t="s">
        <v>83</v>
      </c>
      <c r="AW456" s="13" t="s">
        <v>38</v>
      </c>
      <c r="AX456" s="13" t="s">
        <v>75</v>
      </c>
      <c r="AY456" s="218" t="s">
        <v>126</v>
      </c>
    </row>
    <row r="457" spans="2:65" s="14" customFormat="1">
      <c r="B457" s="219"/>
      <c r="C457" s="220"/>
      <c r="D457" s="195" t="s">
        <v>138</v>
      </c>
      <c r="E457" s="221" t="s">
        <v>1</v>
      </c>
      <c r="F457" s="222" t="s">
        <v>152</v>
      </c>
      <c r="G457" s="220"/>
      <c r="H457" s="223">
        <v>0.41299999999999998</v>
      </c>
      <c r="I457" s="224"/>
      <c r="J457" s="220"/>
      <c r="K457" s="220"/>
      <c r="L457" s="225"/>
      <c r="M457" s="226"/>
      <c r="N457" s="227"/>
      <c r="O457" s="227"/>
      <c r="P457" s="227"/>
      <c r="Q457" s="227"/>
      <c r="R457" s="227"/>
      <c r="S457" s="227"/>
      <c r="T457" s="228"/>
      <c r="AT457" s="229" t="s">
        <v>138</v>
      </c>
      <c r="AU457" s="229" t="s">
        <v>19</v>
      </c>
      <c r="AV457" s="14" t="s">
        <v>134</v>
      </c>
      <c r="AW457" s="14" t="s">
        <v>38</v>
      </c>
      <c r="AX457" s="14" t="s">
        <v>19</v>
      </c>
      <c r="AY457" s="229" t="s">
        <v>126</v>
      </c>
    </row>
    <row r="458" spans="2:65" s="1" customFormat="1" ht="22.5" customHeight="1">
      <c r="B458" s="34"/>
      <c r="C458" s="183" t="s">
        <v>702</v>
      </c>
      <c r="D458" s="183" t="s">
        <v>129</v>
      </c>
      <c r="E458" s="184" t="s">
        <v>703</v>
      </c>
      <c r="F458" s="185" t="s">
        <v>704</v>
      </c>
      <c r="G458" s="186" t="s">
        <v>176</v>
      </c>
      <c r="H458" s="187">
        <v>6.86</v>
      </c>
      <c r="I458" s="188"/>
      <c r="J458" s="189">
        <f>ROUND(I458*H458,2)</f>
        <v>0</v>
      </c>
      <c r="K458" s="185" t="s">
        <v>133</v>
      </c>
      <c r="L458" s="38"/>
      <c r="M458" s="190" t="s">
        <v>1</v>
      </c>
      <c r="N458" s="191" t="s">
        <v>46</v>
      </c>
      <c r="O458" s="60"/>
      <c r="P458" s="192">
        <f>O458*H458</f>
        <v>0</v>
      </c>
      <c r="Q458" s="192">
        <v>0</v>
      </c>
      <c r="R458" s="192">
        <f>Q458*H458</f>
        <v>0</v>
      </c>
      <c r="S458" s="192">
        <v>0</v>
      </c>
      <c r="T458" s="193">
        <f>S458*H458</f>
        <v>0</v>
      </c>
      <c r="AR458" s="17" t="s">
        <v>644</v>
      </c>
      <c r="AT458" s="17" t="s">
        <v>129</v>
      </c>
      <c r="AU458" s="17" t="s">
        <v>19</v>
      </c>
      <c r="AY458" s="17" t="s">
        <v>126</v>
      </c>
      <c r="BE458" s="194">
        <f>IF(N458="základní",J458,0)</f>
        <v>0</v>
      </c>
      <c r="BF458" s="194">
        <f>IF(N458="snížená",J458,0)</f>
        <v>0</v>
      </c>
      <c r="BG458" s="194">
        <f>IF(N458="zákl. přenesená",J458,0)</f>
        <v>0</v>
      </c>
      <c r="BH458" s="194">
        <f>IF(N458="sníž. přenesená",J458,0)</f>
        <v>0</v>
      </c>
      <c r="BI458" s="194">
        <f>IF(N458="nulová",J458,0)</f>
        <v>0</v>
      </c>
      <c r="BJ458" s="17" t="s">
        <v>19</v>
      </c>
      <c r="BK458" s="194">
        <f>ROUND(I458*H458,2)</f>
        <v>0</v>
      </c>
      <c r="BL458" s="17" t="s">
        <v>644</v>
      </c>
      <c r="BM458" s="17" t="s">
        <v>705</v>
      </c>
    </row>
    <row r="459" spans="2:65" s="1" customFormat="1" ht="19.5">
      <c r="B459" s="34"/>
      <c r="C459" s="35"/>
      <c r="D459" s="195" t="s">
        <v>136</v>
      </c>
      <c r="E459" s="35"/>
      <c r="F459" s="196" t="s">
        <v>646</v>
      </c>
      <c r="G459" s="35"/>
      <c r="H459" s="35"/>
      <c r="I459" s="112"/>
      <c r="J459" s="35"/>
      <c r="K459" s="35"/>
      <c r="L459" s="38"/>
      <c r="M459" s="197"/>
      <c r="N459" s="60"/>
      <c r="O459" s="60"/>
      <c r="P459" s="60"/>
      <c r="Q459" s="60"/>
      <c r="R459" s="60"/>
      <c r="S459" s="60"/>
      <c r="T459" s="61"/>
      <c r="AT459" s="17" t="s">
        <v>136</v>
      </c>
      <c r="AU459" s="17" t="s">
        <v>19</v>
      </c>
    </row>
    <row r="460" spans="2:65" s="13" customFormat="1">
      <c r="B460" s="208"/>
      <c r="C460" s="209"/>
      <c r="D460" s="195" t="s">
        <v>138</v>
      </c>
      <c r="E460" s="210" t="s">
        <v>1</v>
      </c>
      <c r="F460" s="211" t="s">
        <v>706</v>
      </c>
      <c r="G460" s="209"/>
      <c r="H460" s="212">
        <v>6.86</v>
      </c>
      <c r="I460" s="213"/>
      <c r="J460" s="209"/>
      <c r="K460" s="209"/>
      <c r="L460" s="214"/>
      <c r="M460" s="215"/>
      <c r="N460" s="216"/>
      <c r="O460" s="216"/>
      <c r="P460" s="216"/>
      <c r="Q460" s="216"/>
      <c r="R460" s="216"/>
      <c r="S460" s="216"/>
      <c r="T460" s="217"/>
      <c r="AT460" s="218" t="s">
        <v>138</v>
      </c>
      <c r="AU460" s="218" t="s">
        <v>19</v>
      </c>
      <c r="AV460" s="13" t="s">
        <v>83</v>
      </c>
      <c r="AW460" s="13" t="s">
        <v>38</v>
      </c>
      <c r="AX460" s="13" t="s">
        <v>19</v>
      </c>
      <c r="AY460" s="218" t="s">
        <v>126</v>
      </c>
    </row>
    <row r="461" spans="2:65" s="1" customFormat="1" ht="16.5" customHeight="1">
      <c r="B461" s="34"/>
      <c r="C461" s="183" t="s">
        <v>707</v>
      </c>
      <c r="D461" s="183" t="s">
        <v>129</v>
      </c>
      <c r="E461" s="184" t="s">
        <v>708</v>
      </c>
      <c r="F461" s="185" t="s">
        <v>709</v>
      </c>
      <c r="G461" s="186" t="s">
        <v>234</v>
      </c>
      <c r="H461" s="187">
        <v>3</v>
      </c>
      <c r="I461" s="188"/>
      <c r="J461" s="189">
        <f>ROUND(I461*H461,2)</f>
        <v>0</v>
      </c>
      <c r="K461" s="185" t="s">
        <v>133</v>
      </c>
      <c r="L461" s="38"/>
      <c r="M461" s="190" t="s">
        <v>1</v>
      </c>
      <c r="N461" s="191" t="s">
        <v>46</v>
      </c>
      <c r="O461" s="60"/>
      <c r="P461" s="192">
        <f>O461*H461</f>
        <v>0</v>
      </c>
      <c r="Q461" s="192">
        <v>0</v>
      </c>
      <c r="R461" s="192">
        <f>Q461*H461</f>
        <v>0</v>
      </c>
      <c r="S461" s="192">
        <v>0</v>
      </c>
      <c r="T461" s="193">
        <f>S461*H461</f>
        <v>0</v>
      </c>
      <c r="AR461" s="17" t="s">
        <v>644</v>
      </c>
      <c r="AT461" s="17" t="s">
        <v>129</v>
      </c>
      <c r="AU461" s="17" t="s">
        <v>19</v>
      </c>
      <c r="AY461" s="17" t="s">
        <v>126</v>
      </c>
      <c r="BE461" s="194">
        <f>IF(N461="základní",J461,0)</f>
        <v>0</v>
      </c>
      <c r="BF461" s="194">
        <f>IF(N461="snížená",J461,0)</f>
        <v>0</v>
      </c>
      <c r="BG461" s="194">
        <f>IF(N461="zákl. přenesená",J461,0)</f>
        <v>0</v>
      </c>
      <c r="BH461" s="194">
        <f>IF(N461="sníž. přenesená",J461,0)</f>
        <v>0</v>
      </c>
      <c r="BI461" s="194">
        <f>IF(N461="nulová",J461,0)</f>
        <v>0</v>
      </c>
      <c r="BJ461" s="17" t="s">
        <v>19</v>
      </c>
      <c r="BK461" s="194">
        <f>ROUND(I461*H461,2)</f>
        <v>0</v>
      </c>
      <c r="BL461" s="17" t="s">
        <v>644</v>
      </c>
      <c r="BM461" s="17" t="s">
        <v>710</v>
      </c>
    </row>
    <row r="462" spans="2:65" s="13" customFormat="1">
      <c r="B462" s="208"/>
      <c r="C462" s="209"/>
      <c r="D462" s="195" t="s">
        <v>138</v>
      </c>
      <c r="E462" s="210" t="s">
        <v>1</v>
      </c>
      <c r="F462" s="211" t="s">
        <v>711</v>
      </c>
      <c r="G462" s="209"/>
      <c r="H462" s="212">
        <v>1</v>
      </c>
      <c r="I462" s="213"/>
      <c r="J462" s="209"/>
      <c r="K462" s="209"/>
      <c r="L462" s="214"/>
      <c r="M462" s="215"/>
      <c r="N462" s="216"/>
      <c r="O462" s="216"/>
      <c r="P462" s="216"/>
      <c r="Q462" s="216"/>
      <c r="R462" s="216"/>
      <c r="S462" s="216"/>
      <c r="T462" s="217"/>
      <c r="AT462" s="218" t="s">
        <v>138</v>
      </c>
      <c r="AU462" s="218" t="s">
        <v>19</v>
      </c>
      <c r="AV462" s="13" t="s">
        <v>83</v>
      </c>
      <c r="AW462" s="13" t="s">
        <v>38</v>
      </c>
      <c r="AX462" s="13" t="s">
        <v>75</v>
      </c>
      <c r="AY462" s="218" t="s">
        <v>126</v>
      </c>
    </row>
    <row r="463" spans="2:65" s="13" customFormat="1">
      <c r="B463" s="208"/>
      <c r="C463" s="209"/>
      <c r="D463" s="195" t="s">
        <v>138</v>
      </c>
      <c r="E463" s="210" t="s">
        <v>1</v>
      </c>
      <c r="F463" s="211" t="s">
        <v>712</v>
      </c>
      <c r="G463" s="209"/>
      <c r="H463" s="212">
        <v>2</v>
      </c>
      <c r="I463" s="213"/>
      <c r="J463" s="209"/>
      <c r="K463" s="209"/>
      <c r="L463" s="214"/>
      <c r="M463" s="215"/>
      <c r="N463" s="216"/>
      <c r="O463" s="216"/>
      <c r="P463" s="216"/>
      <c r="Q463" s="216"/>
      <c r="R463" s="216"/>
      <c r="S463" s="216"/>
      <c r="T463" s="217"/>
      <c r="AT463" s="218" t="s">
        <v>138</v>
      </c>
      <c r="AU463" s="218" t="s">
        <v>19</v>
      </c>
      <c r="AV463" s="13" t="s">
        <v>83</v>
      </c>
      <c r="AW463" s="13" t="s">
        <v>38</v>
      </c>
      <c r="AX463" s="13" t="s">
        <v>75</v>
      </c>
      <c r="AY463" s="218" t="s">
        <v>126</v>
      </c>
    </row>
    <row r="464" spans="2:65" s="14" customFormat="1">
      <c r="B464" s="219"/>
      <c r="C464" s="220"/>
      <c r="D464" s="195" t="s">
        <v>138</v>
      </c>
      <c r="E464" s="221" t="s">
        <v>1</v>
      </c>
      <c r="F464" s="222" t="s">
        <v>152</v>
      </c>
      <c r="G464" s="220"/>
      <c r="H464" s="223">
        <v>3</v>
      </c>
      <c r="I464" s="224"/>
      <c r="J464" s="220"/>
      <c r="K464" s="220"/>
      <c r="L464" s="225"/>
      <c r="M464" s="226"/>
      <c r="N464" s="227"/>
      <c r="O464" s="227"/>
      <c r="P464" s="227"/>
      <c r="Q464" s="227"/>
      <c r="R464" s="227"/>
      <c r="S464" s="227"/>
      <c r="T464" s="228"/>
      <c r="AT464" s="229" t="s">
        <v>138</v>
      </c>
      <c r="AU464" s="229" t="s">
        <v>19</v>
      </c>
      <c r="AV464" s="14" t="s">
        <v>134</v>
      </c>
      <c r="AW464" s="14" t="s">
        <v>38</v>
      </c>
      <c r="AX464" s="14" t="s">
        <v>19</v>
      </c>
      <c r="AY464" s="229" t="s">
        <v>126</v>
      </c>
    </row>
    <row r="465" spans="2:65" s="1" customFormat="1" ht="16.5" customHeight="1">
      <c r="B465" s="34"/>
      <c r="C465" s="183" t="s">
        <v>713</v>
      </c>
      <c r="D465" s="183" t="s">
        <v>129</v>
      </c>
      <c r="E465" s="184" t="s">
        <v>714</v>
      </c>
      <c r="F465" s="185" t="s">
        <v>715</v>
      </c>
      <c r="G465" s="186" t="s">
        <v>234</v>
      </c>
      <c r="H465" s="187">
        <v>4</v>
      </c>
      <c r="I465" s="188"/>
      <c r="J465" s="189">
        <f>ROUND(I465*H465,2)</f>
        <v>0</v>
      </c>
      <c r="K465" s="185" t="s">
        <v>133</v>
      </c>
      <c r="L465" s="38"/>
      <c r="M465" s="190" t="s">
        <v>1</v>
      </c>
      <c r="N465" s="191" t="s">
        <v>46</v>
      </c>
      <c r="O465" s="60"/>
      <c r="P465" s="192">
        <f>O465*H465</f>
        <v>0</v>
      </c>
      <c r="Q465" s="192">
        <v>0</v>
      </c>
      <c r="R465" s="192">
        <f>Q465*H465</f>
        <v>0</v>
      </c>
      <c r="S465" s="192">
        <v>0</v>
      </c>
      <c r="T465" s="193">
        <f>S465*H465</f>
        <v>0</v>
      </c>
      <c r="AR465" s="17" t="s">
        <v>644</v>
      </c>
      <c r="AT465" s="17" t="s">
        <v>129</v>
      </c>
      <c r="AU465" s="17" t="s">
        <v>19</v>
      </c>
      <c r="AY465" s="17" t="s">
        <v>126</v>
      </c>
      <c r="BE465" s="194">
        <f>IF(N465="základní",J465,0)</f>
        <v>0</v>
      </c>
      <c r="BF465" s="194">
        <f>IF(N465="snížená",J465,0)</f>
        <v>0</v>
      </c>
      <c r="BG465" s="194">
        <f>IF(N465="zákl. přenesená",J465,0)</f>
        <v>0</v>
      </c>
      <c r="BH465" s="194">
        <f>IF(N465="sníž. přenesená",J465,0)</f>
        <v>0</v>
      </c>
      <c r="BI465" s="194">
        <f>IF(N465="nulová",J465,0)</f>
        <v>0</v>
      </c>
      <c r="BJ465" s="17" t="s">
        <v>19</v>
      </c>
      <c r="BK465" s="194">
        <f>ROUND(I465*H465,2)</f>
        <v>0</v>
      </c>
      <c r="BL465" s="17" t="s">
        <v>644</v>
      </c>
      <c r="BM465" s="17" t="s">
        <v>716</v>
      </c>
    </row>
    <row r="466" spans="2:65" s="13" customFormat="1">
      <c r="B466" s="208"/>
      <c r="C466" s="209"/>
      <c r="D466" s="195" t="s">
        <v>138</v>
      </c>
      <c r="E466" s="210" t="s">
        <v>1</v>
      </c>
      <c r="F466" s="211" t="s">
        <v>717</v>
      </c>
      <c r="G466" s="209"/>
      <c r="H466" s="212">
        <v>2</v>
      </c>
      <c r="I466" s="213"/>
      <c r="J466" s="209"/>
      <c r="K466" s="209"/>
      <c r="L466" s="214"/>
      <c r="M466" s="215"/>
      <c r="N466" s="216"/>
      <c r="O466" s="216"/>
      <c r="P466" s="216"/>
      <c r="Q466" s="216"/>
      <c r="R466" s="216"/>
      <c r="S466" s="216"/>
      <c r="T466" s="217"/>
      <c r="AT466" s="218" t="s">
        <v>138</v>
      </c>
      <c r="AU466" s="218" t="s">
        <v>19</v>
      </c>
      <c r="AV466" s="13" t="s">
        <v>83</v>
      </c>
      <c r="AW466" s="13" t="s">
        <v>38</v>
      </c>
      <c r="AX466" s="13" t="s">
        <v>75</v>
      </c>
      <c r="AY466" s="218" t="s">
        <v>126</v>
      </c>
    </row>
    <row r="467" spans="2:65" s="13" customFormat="1">
      <c r="B467" s="208"/>
      <c r="C467" s="209"/>
      <c r="D467" s="195" t="s">
        <v>138</v>
      </c>
      <c r="E467" s="210" t="s">
        <v>1</v>
      </c>
      <c r="F467" s="211" t="s">
        <v>718</v>
      </c>
      <c r="G467" s="209"/>
      <c r="H467" s="212">
        <v>2</v>
      </c>
      <c r="I467" s="213"/>
      <c r="J467" s="209"/>
      <c r="K467" s="209"/>
      <c r="L467" s="214"/>
      <c r="M467" s="215"/>
      <c r="N467" s="216"/>
      <c r="O467" s="216"/>
      <c r="P467" s="216"/>
      <c r="Q467" s="216"/>
      <c r="R467" s="216"/>
      <c r="S467" s="216"/>
      <c r="T467" s="217"/>
      <c r="AT467" s="218" t="s">
        <v>138</v>
      </c>
      <c r="AU467" s="218" t="s">
        <v>19</v>
      </c>
      <c r="AV467" s="13" t="s">
        <v>83</v>
      </c>
      <c r="AW467" s="13" t="s">
        <v>38</v>
      </c>
      <c r="AX467" s="13" t="s">
        <v>75</v>
      </c>
      <c r="AY467" s="218" t="s">
        <v>126</v>
      </c>
    </row>
    <row r="468" spans="2:65" s="14" customFormat="1">
      <c r="B468" s="219"/>
      <c r="C468" s="220"/>
      <c r="D468" s="195" t="s">
        <v>138</v>
      </c>
      <c r="E468" s="221" t="s">
        <v>1</v>
      </c>
      <c r="F468" s="222" t="s">
        <v>152</v>
      </c>
      <c r="G468" s="220"/>
      <c r="H468" s="223">
        <v>4</v>
      </c>
      <c r="I468" s="224"/>
      <c r="J468" s="220"/>
      <c r="K468" s="220"/>
      <c r="L468" s="225"/>
      <c r="M468" s="226"/>
      <c r="N468" s="227"/>
      <c r="O468" s="227"/>
      <c r="P468" s="227"/>
      <c r="Q468" s="227"/>
      <c r="R468" s="227"/>
      <c r="S468" s="227"/>
      <c r="T468" s="228"/>
      <c r="AT468" s="229" t="s">
        <v>138</v>
      </c>
      <c r="AU468" s="229" t="s">
        <v>19</v>
      </c>
      <c r="AV468" s="14" t="s">
        <v>134</v>
      </c>
      <c r="AW468" s="14" t="s">
        <v>38</v>
      </c>
      <c r="AX468" s="14" t="s">
        <v>19</v>
      </c>
      <c r="AY468" s="229" t="s">
        <v>126</v>
      </c>
    </row>
    <row r="469" spans="2:65" s="1" customFormat="1" ht="16.5" customHeight="1">
      <c r="B469" s="34"/>
      <c r="C469" s="183" t="s">
        <v>719</v>
      </c>
      <c r="D469" s="183" t="s">
        <v>129</v>
      </c>
      <c r="E469" s="184" t="s">
        <v>720</v>
      </c>
      <c r="F469" s="185" t="s">
        <v>721</v>
      </c>
      <c r="G469" s="186" t="s">
        <v>176</v>
      </c>
      <c r="H469" s="187">
        <v>1796.924</v>
      </c>
      <c r="I469" s="188"/>
      <c r="J469" s="189">
        <f>ROUND(I469*H469,2)</f>
        <v>0</v>
      </c>
      <c r="K469" s="185" t="s">
        <v>133</v>
      </c>
      <c r="L469" s="38"/>
      <c r="M469" s="190" t="s">
        <v>1</v>
      </c>
      <c r="N469" s="191" t="s">
        <v>46</v>
      </c>
      <c r="O469" s="60"/>
      <c r="P469" s="192">
        <f>O469*H469</f>
        <v>0</v>
      </c>
      <c r="Q469" s="192">
        <v>0</v>
      </c>
      <c r="R469" s="192">
        <f>Q469*H469</f>
        <v>0</v>
      </c>
      <c r="S469" s="192">
        <v>0</v>
      </c>
      <c r="T469" s="193">
        <f>S469*H469</f>
        <v>0</v>
      </c>
      <c r="AR469" s="17" t="s">
        <v>644</v>
      </c>
      <c r="AT469" s="17" t="s">
        <v>129</v>
      </c>
      <c r="AU469" s="17" t="s">
        <v>19</v>
      </c>
      <c r="AY469" s="17" t="s">
        <v>126</v>
      </c>
      <c r="BE469" s="194">
        <f>IF(N469="základní",J469,0)</f>
        <v>0</v>
      </c>
      <c r="BF469" s="194">
        <f>IF(N469="snížená",J469,0)</f>
        <v>0</v>
      </c>
      <c r="BG469" s="194">
        <f>IF(N469="zákl. přenesená",J469,0)</f>
        <v>0</v>
      </c>
      <c r="BH469" s="194">
        <f>IF(N469="sníž. přenesená",J469,0)</f>
        <v>0</v>
      </c>
      <c r="BI469" s="194">
        <f>IF(N469="nulová",J469,0)</f>
        <v>0</v>
      </c>
      <c r="BJ469" s="17" t="s">
        <v>19</v>
      </c>
      <c r="BK469" s="194">
        <f>ROUND(I469*H469,2)</f>
        <v>0</v>
      </c>
      <c r="BL469" s="17" t="s">
        <v>644</v>
      </c>
      <c r="BM469" s="17" t="s">
        <v>722</v>
      </c>
    </row>
    <row r="470" spans="2:65" s="13" customFormat="1">
      <c r="B470" s="208"/>
      <c r="C470" s="209"/>
      <c r="D470" s="195" t="s">
        <v>138</v>
      </c>
      <c r="E470" s="210" t="s">
        <v>1</v>
      </c>
      <c r="F470" s="211" t="s">
        <v>723</v>
      </c>
      <c r="G470" s="209"/>
      <c r="H470" s="212">
        <v>724.11199999999997</v>
      </c>
      <c r="I470" s="213"/>
      <c r="J470" s="209"/>
      <c r="K470" s="209"/>
      <c r="L470" s="214"/>
      <c r="M470" s="215"/>
      <c r="N470" s="216"/>
      <c r="O470" s="216"/>
      <c r="P470" s="216"/>
      <c r="Q470" s="216"/>
      <c r="R470" s="216"/>
      <c r="S470" s="216"/>
      <c r="T470" s="217"/>
      <c r="AT470" s="218" t="s">
        <v>138</v>
      </c>
      <c r="AU470" s="218" t="s">
        <v>19</v>
      </c>
      <c r="AV470" s="13" t="s">
        <v>83</v>
      </c>
      <c r="AW470" s="13" t="s">
        <v>38</v>
      </c>
      <c r="AX470" s="13" t="s">
        <v>75</v>
      </c>
      <c r="AY470" s="218" t="s">
        <v>126</v>
      </c>
    </row>
    <row r="471" spans="2:65" s="13" customFormat="1">
      <c r="B471" s="208"/>
      <c r="C471" s="209"/>
      <c r="D471" s="195" t="s">
        <v>138</v>
      </c>
      <c r="E471" s="210" t="s">
        <v>1</v>
      </c>
      <c r="F471" s="211" t="s">
        <v>649</v>
      </c>
      <c r="G471" s="209"/>
      <c r="H471" s="212">
        <v>1072.8119999999999</v>
      </c>
      <c r="I471" s="213"/>
      <c r="J471" s="209"/>
      <c r="K471" s="209"/>
      <c r="L471" s="214"/>
      <c r="M471" s="215"/>
      <c r="N471" s="216"/>
      <c r="O471" s="216"/>
      <c r="P471" s="216"/>
      <c r="Q471" s="216"/>
      <c r="R471" s="216"/>
      <c r="S471" s="216"/>
      <c r="T471" s="217"/>
      <c r="AT471" s="218" t="s">
        <v>138</v>
      </c>
      <c r="AU471" s="218" t="s">
        <v>19</v>
      </c>
      <c r="AV471" s="13" t="s">
        <v>83</v>
      </c>
      <c r="AW471" s="13" t="s">
        <v>38</v>
      </c>
      <c r="AX471" s="13" t="s">
        <v>75</v>
      </c>
      <c r="AY471" s="218" t="s">
        <v>126</v>
      </c>
    </row>
    <row r="472" spans="2:65" s="14" customFormat="1">
      <c r="B472" s="219"/>
      <c r="C472" s="220"/>
      <c r="D472" s="195" t="s">
        <v>138</v>
      </c>
      <c r="E472" s="221" t="s">
        <v>1</v>
      </c>
      <c r="F472" s="222" t="s">
        <v>152</v>
      </c>
      <c r="G472" s="220"/>
      <c r="H472" s="223">
        <v>1796.924</v>
      </c>
      <c r="I472" s="224"/>
      <c r="J472" s="220"/>
      <c r="K472" s="220"/>
      <c r="L472" s="225"/>
      <c r="M472" s="226"/>
      <c r="N472" s="227"/>
      <c r="O472" s="227"/>
      <c r="P472" s="227"/>
      <c r="Q472" s="227"/>
      <c r="R472" s="227"/>
      <c r="S472" s="227"/>
      <c r="T472" s="228"/>
      <c r="AT472" s="229" t="s">
        <v>138</v>
      </c>
      <c r="AU472" s="229" t="s">
        <v>19</v>
      </c>
      <c r="AV472" s="14" t="s">
        <v>134</v>
      </c>
      <c r="AW472" s="14" t="s">
        <v>38</v>
      </c>
      <c r="AX472" s="14" t="s">
        <v>19</v>
      </c>
      <c r="AY472" s="229" t="s">
        <v>126</v>
      </c>
    </row>
    <row r="473" spans="2:65" s="1" customFormat="1" ht="16.5" customHeight="1">
      <c r="B473" s="34"/>
      <c r="C473" s="183" t="s">
        <v>724</v>
      </c>
      <c r="D473" s="183" t="s">
        <v>129</v>
      </c>
      <c r="E473" s="184" t="s">
        <v>725</v>
      </c>
      <c r="F473" s="185" t="s">
        <v>726</v>
      </c>
      <c r="G473" s="186" t="s">
        <v>176</v>
      </c>
      <c r="H473" s="187">
        <v>80.456999999999994</v>
      </c>
      <c r="I473" s="188"/>
      <c r="J473" s="189">
        <f>ROUND(I473*H473,2)</f>
        <v>0</v>
      </c>
      <c r="K473" s="185" t="s">
        <v>133</v>
      </c>
      <c r="L473" s="38"/>
      <c r="M473" s="190" t="s">
        <v>1</v>
      </c>
      <c r="N473" s="191" t="s">
        <v>46</v>
      </c>
      <c r="O473" s="60"/>
      <c r="P473" s="192">
        <f>O473*H473</f>
        <v>0</v>
      </c>
      <c r="Q473" s="192">
        <v>0</v>
      </c>
      <c r="R473" s="192">
        <f>Q473*H473</f>
        <v>0</v>
      </c>
      <c r="S473" s="192">
        <v>0</v>
      </c>
      <c r="T473" s="193">
        <f>S473*H473</f>
        <v>0</v>
      </c>
      <c r="AR473" s="17" t="s">
        <v>644</v>
      </c>
      <c r="AT473" s="17" t="s">
        <v>129</v>
      </c>
      <c r="AU473" s="17" t="s">
        <v>19</v>
      </c>
      <c r="AY473" s="17" t="s">
        <v>126</v>
      </c>
      <c r="BE473" s="194">
        <f>IF(N473="základní",J473,0)</f>
        <v>0</v>
      </c>
      <c r="BF473" s="194">
        <f>IF(N473="snížená",J473,0)</f>
        <v>0</v>
      </c>
      <c r="BG473" s="194">
        <f>IF(N473="zákl. přenesená",J473,0)</f>
        <v>0</v>
      </c>
      <c r="BH473" s="194">
        <f>IF(N473="sníž. přenesená",J473,0)</f>
        <v>0</v>
      </c>
      <c r="BI473" s="194">
        <f>IF(N473="nulová",J473,0)</f>
        <v>0</v>
      </c>
      <c r="BJ473" s="17" t="s">
        <v>19</v>
      </c>
      <c r="BK473" s="194">
        <f>ROUND(I473*H473,2)</f>
        <v>0</v>
      </c>
      <c r="BL473" s="17" t="s">
        <v>644</v>
      </c>
      <c r="BM473" s="17" t="s">
        <v>727</v>
      </c>
    </row>
    <row r="474" spans="2:65" s="13" customFormat="1">
      <c r="B474" s="208"/>
      <c r="C474" s="209"/>
      <c r="D474" s="195" t="s">
        <v>138</v>
      </c>
      <c r="E474" s="210" t="s">
        <v>1</v>
      </c>
      <c r="F474" s="211" t="s">
        <v>728</v>
      </c>
      <c r="G474" s="209"/>
      <c r="H474" s="212">
        <v>80.456999999999994</v>
      </c>
      <c r="I474" s="213"/>
      <c r="J474" s="209"/>
      <c r="K474" s="209"/>
      <c r="L474" s="214"/>
      <c r="M474" s="215"/>
      <c r="N474" s="216"/>
      <c r="O474" s="216"/>
      <c r="P474" s="216"/>
      <c r="Q474" s="216"/>
      <c r="R474" s="216"/>
      <c r="S474" s="216"/>
      <c r="T474" s="217"/>
      <c r="AT474" s="218" t="s">
        <v>138</v>
      </c>
      <c r="AU474" s="218" t="s">
        <v>19</v>
      </c>
      <c r="AV474" s="13" t="s">
        <v>83</v>
      </c>
      <c r="AW474" s="13" t="s">
        <v>38</v>
      </c>
      <c r="AX474" s="13" t="s">
        <v>19</v>
      </c>
      <c r="AY474" s="218" t="s">
        <v>126</v>
      </c>
    </row>
    <row r="475" spans="2:65" s="1" customFormat="1" ht="16.5" customHeight="1">
      <c r="B475" s="34"/>
      <c r="C475" s="183" t="s">
        <v>729</v>
      </c>
      <c r="D475" s="183" t="s">
        <v>129</v>
      </c>
      <c r="E475" s="184" t="s">
        <v>730</v>
      </c>
      <c r="F475" s="185" t="s">
        <v>731</v>
      </c>
      <c r="G475" s="186" t="s">
        <v>176</v>
      </c>
      <c r="H475" s="187">
        <v>33.305</v>
      </c>
      <c r="I475" s="188"/>
      <c r="J475" s="189">
        <f>ROUND(I475*H475,2)</f>
        <v>0</v>
      </c>
      <c r="K475" s="185" t="s">
        <v>133</v>
      </c>
      <c r="L475" s="38"/>
      <c r="M475" s="190" t="s">
        <v>1</v>
      </c>
      <c r="N475" s="191" t="s">
        <v>46</v>
      </c>
      <c r="O475" s="60"/>
      <c r="P475" s="192">
        <f>O475*H475</f>
        <v>0</v>
      </c>
      <c r="Q475" s="192">
        <v>0</v>
      </c>
      <c r="R475" s="192">
        <f>Q475*H475</f>
        <v>0</v>
      </c>
      <c r="S475" s="192">
        <v>0</v>
      </c>
      <c r="T475" s="193">
        <f>S475*H475</f>
        <v>0</v>
      </c>
      <c r="AR475" s="17" t="s">
        <v>644</v>
      </c>
      <c r="AT475" s="17" t="s">
        <v>129</v>
      </c>
      <c r="AU475" s="17" t="s">
        <v>19</v>
      </c>
      <c r="AY475" s="17" t="s">
        <v>126</v>
      </c>
      <c r="BE475" s="194">
        <f>IF(N475="základní",J475,0)</f>
        <v>0</v>
      </c>
      <c r="BF475" s="194">
        <f>IF(N475="snížená",J475,0)</f>
        <v>0</v>
      </c>
      <c r="BG475" s="194">
        <f>IF(N475="zákl. přenesená",J475,0)</f>
        <v>0</v>
      </c>
      <c r="BH475" s="194">
        <f>IF(N475="sníž. přenesená",J475,0)</f>
        <v>0</v>
      </c>
      <c r="BI475" s="194">
        <f>IF(N475="nulová",J475,0)</f>
        <v>0</v>
      </c>
      <c r="BJ475" s="17" t="s">
        <v>19</v>
      </c>
      <c r="BK475" s="194">
        <f>ROUND(I475*H475,2)</f>
        <v>0</v>
      </c>
      <c r="BL475" s="17" t="s">
        <v>644</v>
      </c>
      <c r="BM475" s="17" t="s">
        <v>732</v>
      </c>
    </row>
    <row r="476" spans="2:65" s="13" customFormat="1">
      <c r="B476" s="208"/>
      <c r="C476" s="209"/>
      <c r="D476" s="195" t="s">
        <v>138</v>
      </c>
      <c r="E476" s="210" t="s">
        <v>1</v>
      </c>
      <c r="F476" s="211" t="s">
        <v>733</v>
      </c>
      <c r="G476" s="209"/>
      <c r="H476" s="212">
        <v>33.305</v>
      </c>
      <c r="I476" s="213"/>
      <c r="J476" s="209"/>
      <c r="K476" s="209"/>
      <c r="L476" s="214"/>
      <c r="M476" s="215"/>
      <c r="N476" s="216"/>
      <c r="O476" s="216"/>
      <c r="P476" s="216"/>
      <c r="Q476" s="216"/>
      <c r="R476" s="216"/>
      <c r="S476" s="216"/>
      <c r="T476" s="217"/>
      <c r="AT476" s="218" t="s">
        <v>138</v>
      </c>
      <c r="AU476" s="218" t="s">
        <v>19</v>
      </c>
      <c r="AV476" s="13" t="s">
        <v>83</v>
      </c>
      <c r="AW476" s="13" t="s">
        <v>38</v>
      </c>
      <c r="AX476" s="13" t="s">
        <v>19</v>
      </c>
      <c r="AY476" s="218" t="s">
        <v>126</v>
      </c>
    </row>
    <row r="477" spans="2:65" s="1" customFormat="1" ht="16.5" customHeight="1">
      <c r="B477" s="34"/>
      <c r="C477" s="183" t="s">
        <v>734</v>
      </c>
      <c r="D477" s="183" t="s">
        <v>129</v>
      </c>
      <c r="E477" s="184" t="s">
        <v>735</v>
      </c>
      <c r="F477" s="185" t="s">
        <v>736</v>
      </c>
      <c r="G477" s="186" t="s">
        <v>176</v>
      </c>
      <c r="H477" s="187">
        <v>0.221</v>
      </c>
      <c r="I477" s="188"/>
      <c r="J477" s="189">
        <f>ROUND(I477*H477,2)</f>
        <v>0</v>
      </c>
      <c r="K477" s="185" t="s">
        <v>133</v>
      </c>
      <c r="L477" s="38"/>
      <c r="M477" s="190" t="s">
        <v>1</v>
      </c>
      <c r="N477" s="191" t="s">
        <v>46</v>
      </c>
      <c r="O477" s="60"/>
      <c r="P477" s="192">
        <f>O477*H477</f>
        <v>0</v>
      </c>
      <c r="Q477" s="192">
        <v>0</v>
      </c>
      <c r="R477" s="192">
        <f>Q477*H477</f>
        <v>0</v>
      </c>
      <c r="S477" s="192">
        <v>0</v>
      </c>
      <c r="T477" s="193">
        <f>S477*H477</f>
        <v>0</v>
      </c>
      <c r="AR477" s="17" t="s">
        <v>644</v>
      </c>
      <c r="AT477" s="17" t="s">
        <v>129</v>
      </c>
      <c r="AU477" s="17" t="s">
        <v>19</v>
      </c>
      <c r="AY477" s="17" t="s">
        <v>126</v>
      </c>
      <c r="BE477" s="194">
        <f>IF(N477="základní",J477,0)</f>
        <v>0</v>
      </c>
      <c r="BF477" s="194">
        <f>IF(N477="snížená",J477,0)</f>
        <v>0</v>
      </c>
      <c r="BG477" s="194">
        <f>IF(N477="zákl. přenesená",J477,0)</f>
        <v>0</v>
      </c>
      <c r="BH477" s="194">
        <f>IF(N477="sníž. přenesená",J477,0)</f>
        <v>0</v>
      </c>
      <c r="BI477" s="194">
        <f>IF(N477="nulová",J477,0)</f>
        <v>0</v>
      </c>
      <c r="BJ477" s="17" t="s">
        <v>19</v>
      </c>
      <c r="BK477" s="194">
        <f>ROUND(I477*H477,2)</f>
        <v>0</v>
      </c>
      <c r="BL477" s="17" t="s">
        <v>644</v>
      </c>
      <c r="BM477" s="17" t="s">
        <v>737</v>
      </c>
    </row>
    <row r="478" spans="2:65" s="13" customFormat="1">
      <c r="B478" s="208"/>
      <c r="C478" s="209"/>
      <c r="D478" s="195" t="s">
        <v>138</v>
      </c>
      <c r="E478" s="210" t="s">
        <v>1</v>
      </c>
      <c r="F478" s="211" t="s">
        <v>738</v>
      </c>
      <c r="G478" s="209"/>
      <c r="H478" s="212">
        <v>0.21099999999999999</v>
      </c>
      <c r="I478" s="213"/>
      <c r="J478" s="209"/>
      <c r="K478" s="209"/>
      <c r="L478" s="214"/>
      <c r="M478" s="215"/>
      <c r="N478" s="216"/>
      <c r="O478" s="216"/>
      <c r="P478" s="216"/>
      <c r="Q478" s="216"/>
      <c r="R478" s="216"/>
      <c r="S478" s="216"/>
      <c r="T478" s="217"/>
      <c r="AT478" s="218" t="s">
        <v>138</v>
      </c>
      <c r="AU478" s="218" t="s">
        <v>19</v>
      </c>
      <c r="AV478" s="13" t="s">
        <v>83</v>
      </c>
      <c r="AW478" s="13" t="s">
        <v>38</v>
      </c>
      <c r="AX478" s="13" t="s">
        <v>75</v>
      </c>
      <c r="AY478" s="218" t="s">
        <v>126</v>
      </c>
    </row>
    <row r="479" spans="2:65" s="13" customFormat="1">
      <c r="B479" s="208"/>
      <c r="C479" s="209"/>
      <c r="D479" s="195" t="s">
        <v>138</v>
      </c>
      <c r="E479" s="210" t="s">
        <v>1</v>
      </c>
      <c r="F479" s="211" t="s">
        <v>739</v>
      </c>
      <c r="G479" s="209"/>
      <c r="H479" s="212">
        <v>0.01</v>
      </c>
      <c r="I479" s="213"/>
      <c r="J479" s="209"/>
      <c r="K479" s="209"/>
      <c r="L479" s="214"/>
      <c r="M479" s="215"/>
      <c r="N479" s="216"/>
      <c r="O479" s="216"/>
      <c r="P479" s="216"/>
      <c r="Q479" s="216"/>
      <c r="R479" s="216"/>
      <c r="S479" s="216"/>
      <c r="T479" s="217"/>
      <c r="AT479" s="218" t="s">
        <v>138</v>
      </c>
      <c r="AU479" s="218" t="s">
        <v>19</v>
      </c>
      <c r="AV479" s="13" t="s">
        <v>83</v>
      </c>
      <c r="AW479" s="13" t="s">
        <v>38</v>
      </c>
      <c r="AX479" s="13" t="s">
        <v>75</v>
      </c>
      <c r="AY479" s="218" t="s">
        <v>126</v>
      </c>
    </row>
    <row r="480" spans="2:65" s="14" customFormat="1">
      <c r="B480" s="219"/>
      <c r="C480" s="220"/>
      <c r="D480" s="195" t="s">
        <v>138</v>
      </c>
      <c r="E480" s="221" t="s">
        <v>1</v>
      </c>
      <c r="F480" s="222" t="s">
        <v>152</v>
      </c>
      <c r="G480" s="220"/>
      <c r="H480" s="223">
        <v>0.221</v>
      </c>
      <c r="I480" s="224"/>
      <c r="J480" s="220"/>
      <c r="K480" s="220"/>
      <c r="L480" s="225"/>
      <c r="M480" s="226"/>
      <c r="N480" s="227"/>
      <c r="O480" s="227"/>
      <c r="P480" s="227"/>
      <c r="Q480" s="227"/>
      <c r="R480" s="227"/>
      <c r="S480" s="227"/>
      <c r="T480" s="228"/>
      <c r="AT480" s="229" t="s">
        <v>138</v>
      </c>
      <c r="AU480" s="229" t="s">
        <v>19</v>
      </c>
      <c r="AV480" s="14" t="s">
        <v>134</v>
      </c>
      <c r="AW480" s="14" t="s">
        <v>38</v>
      </c>
      <c r="AX480" s="14" t="s">
        <v>19</v>
      </c>
      <c r="AY480" s="229" t="s">
        <v>126</v>
      </c>
    </row>
    <row r="481" spans="2:65" s="1" customFormat="1" ht="16.5" customHeight="1">
      <c r="B481" s="34"/>
      <c r="C481" s="183" t="s">
        <v>740</v>
      </c>
      <c r="D481" s="183" t="s">
        <v>129</v>
      </c>
      <c r="E481" s="184" t="s">
        <v>741</v>
      </c>
      <c r="F481" s="185" t="s">
        <v>742</v>
      </c>
      <c r="G481" s="186" t="s">
        <v>176</v>
      </c>
      <c r="H481" s="187">
        <v>0.28999999999999998</v>
      </c>
      <c r="I481" s="188"/>
      <c r="J481" s="189">
        <f>ROUND(I481*H481,2)</f>
        <v>0</v>
      </c>
      <c r="K481" s="185" t="s">
        <v>133</v>
      </c>
      <c r="L481" s="38"/>
      <c r="M481" s="190" t="s">
        <v>1</v>
      </c>
      <c r="N481" s="191" t="s">
        <v>46</v>
      </c>
      <c r="O481" s="60"/>
      <c r="P481" s="192">
        <f>O481*H481</f>
        <v>0</v>
      </c>
      <c r="Q481" s="192">
        <v>0</v>
      </c>
      <c r="R481" s="192">
        <f>Q481*H481</f>
        <v>0</v>
      </c>
      <c r="S481" s="192">
        <v>0</v>
      </c>
      <c r="T481" s="193">
        <f>S481*H481</f>
        <v>0</v>
      </c>
      <c r="AR481" s="17" t="s">
        <v>644</v>
      </c>
      <c r="AT481" s="17" t="s">
        <v>129</v>
      </c>
      <c r="AU481" s="17" t="s">
        <v>19</v>
      </c>
      <c r="AY481" s="17" t="s">
        <v>126</v>
      </c>
      <c r="BE481" s="194">
        <f>IF(N481="základní",J481,0)</f>
        <v>0</v>
      </c>
      <c r="BF481" s="194">
        <f>IF(N481="snížená",J481,0)</f>
        <v>0</v>
      </c>
      <c r="BG481" s="194">
        <f>IF(N481="zákl. přenesená",J481,0)</f>
        <v>0</v>
      </c>
      <c r="BH481" s="194">
        <f>IF(N481="sníž. přenesená",J481,0)</f>
        <v>0</v>
      </c>
      <c r="BI481" s="194">
        <f>IF(N481="nulová",J481,0)</f>
        <v>0</v>
      </c>
      <c r="BJ481" s="17" t="s">
        <v>19</v>
      </c>
      <c r="BK481" s="194">
        <f>ROUND(I481*H481,2)</f>
        <v>0</v>
      </c>
      <c r="BL481" s="17" t="s">
        <v>644</v>
      </c>
      <c r="BM481" s="17" t="s">
        <v>743</v>
      </c>
    </row>
    <row r="482" spans="2:65" s="13" customFormat="1">
      <c r="B482" s="208"/>
      <c r="C482" s="209"/>
      <c r="D482" s="195" t="s">
        <v>138</v>
      </c>
      <c r="E482" s="210" t="s">
        <v>1</v>
      </c>
      <c r="F482" s="211" t="s">
        <v>744</v>
      </c>
      <c r="G482" s="209"/>
      <c r="H482" s="212">
        <v>0.28999999999999998</v>
      </c>
      <c r="I482" s="213"/>
      <c r="J482" s="209"/>
      <c r="K482" s="209"/>
      <c r="L482" s="214"/>
      <c r="M482" s="251"/>
      <c r="N482" s="252"/>
      <c r="O482" s="252"/>
      <c r="P482" s="252"/>
      <c r="Q482" s="252"/>
      <c r="R482" s="252"/>
      <c r="S482" s="252"/>
      <c r="T482" s="253"/>
      <c r="AT482" s="218" t="s">
        <v>138</v>
      </c>
      <c r="AU482" s="218" t="s">
        <v>19</v>
      </c>
      <c r="AV482" s="13" t="s">
        <v>83</v>
      </c>
      <c r="AW482" s="13" t="s">
        <v>38</v>
      </c>
      <c r="AX482" s="13" t="s">
        <v>19</v>
      </c>
      <c r="AY482" s="218" t="s">
        <v>126</v>
      </c>
    </row>
    <row r="483" spans="2:65" s="1" customFormat="1" ht="6.95" customHeight="1">
      <c r="B483" s="46"/>
      <c r="C483" s="47"/>
      <c r="D483" s="47"/>
      <c r="E483" s="47"/>
      <c r="F483" s="47"/>
      <c r="G483" s="47"/>
      <c r="H483" s="47"/>
      <c r="I483" s="134"/>
      <c r="J483" s="47"/>
      <c r="K483" s="47"/>
      <c r="L483" s="38"/>
    </row>
  </sheetData>
  <sheetProtection password="C12A" sheet="1" objects="1" scenarios="1" formatColumns="0" formatRows="0" autoFilter="0"/>
  <autoFilter ref="C87:K48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3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91</v>
      </c>
    </row>
    <row r="3" spans="2:46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83</v>
      </c>
    </row>
    <row r="4" spans="2:46" ht="24.95" customHeight="1">
      <c r="B4" s="20"/>
      <c r="D4" s="110" t="s">
        <v>98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1" t="s">
        <v>17</v>
      </c>
      <c r="L6" s="20"/>
    </row>
    <row r="7" spans="2:46" ht="16.5" customHeight="1">
      <c r="B7" s="20"/>
      <c r="E7" s="311" t="str">
        <f>'Rekapitulace stavby'!K6</f>
        <v>Oprava výhybek č. 10a/b a č. 11a/b v ŽST Moravské Bránice_K</v>
      </c>
      <c r="F7" s="312"/>
      <c r="G7" s="312"/>
      <c r="H7" s="312"/>
      <c r="L7" s="20"/>
    </row>
    <row r="8" spans="2:46" ht="12" customHeight="1">
      <c r="B8" s="20"/>
      <c r="D8" s="111" t="s">
        <v>99</v>
      </c>
      <c r="L8" s="20"/>
    </row>
    <row r="9" spans="2:46" s="1" customFormat="1" ht="16.5" customHeight="1">
      <c r="B9" s="38"/>
      <c r="E9" s="311" t="s">
        <v>100</v>
      </c>
      <c r="F9" s="313"/>
      <c r="G9" s="313"/>
      <c r="H9" s="313"/>
      <c r="I9" s="112"/>
      <c r="L9" s="38"/>
    </row>
    <row r="10" spans="2:46" s="1" customFormat="1" ht="12" customHeight="1">
      <c r="B10" s="38"/>
      <c r="D10" s="111" t="s">
        <v>101</v>
      </c>
      <c r="I10" s="112"/>
      <c r="L10" s="38"/>
    </row>
    <row r="11" spans="2:46" s="1" customFormat="1" ht="36.950000000000003" customHeight="1">
      <c r="B11" s="38"/>
      <c r="E11" s="314" t="s">
        <v>745</v>
      </c>
      <c r="F11" s="313"/>
      <c r="G11" s="313"/>
      <c r="H11" s="313"/>
      <c r="I11" s="112"/>
      <c r="L11" s="38"/>
    </row>
    <row r="12" spans="2:46" s="1" customFormat="1">
      <c r="B12" s="38"/>
      <c r="I12" s="112"/>
      <c r="L12" s="38"/>
    </row>
    <row r="13" spans="2:46" s="1" customFormat="1" ht="12" customHeight="1">
      <c r="B13" s="38"/>
      <c r="D13" s="111" t="s">
        <v>20</v>
      </c>
      <c r="F13" s="17" t="s">
        <v>1</v>
      </c>
      <c r="I13" s="113" t="s">
        <v>21</v>
      </c>
      <c r="J13" s="17" t="s">
        <v>1</v>
      </c>
      <c r="L13" s="38"/>
    </row>
    <row r="14" spans="2:46" s="1" customFormat="1" ht="12" customHeight="1">
      <c r="B14" s="38"/>
      <c r="D14" s="111" t="s">
        <v>22</v>
      </c>
      <c r="F14" s="17" t="s">
        <v>23</v>
      </c>
      <c r="I14" s="113" t="s">
        <v>24</v>
      </c>
      <c r="J14" s="114" t="str">
        <f>'Rekapitulace stavby'!AN8</f>
        <v>Vyplň údaj</v>
      </c>
      <c r="L14" s="38"/>
    </row>
    <row r="15" spans="2:46" s="1" customFormat="1" ht="10.9" customHeight="1">
      <c r="B15" s="38"/>
      <c r="I15" s="112"/>
      <c r="L15" s="38"/>
    </row>
    <row r="16" spans="2:46" s="1" customFormat="1" ht="12" customHeight="1">
      <c r="B16" s="38"/>
      <c r="D16" s="111" t="s">
        <v>26</v>
      </c>
      <c r="I16" s="113" t="s">
        <v>27</v>
      </c>
      <c r="J16" s="17" t="s">
        <v>28</v>
      </c>
      <c r="L16" s="38"/>
    </row>
    <row r="17" spans="2:12" s="1" customFormat="1" ht="18" customHeight="1">
      <c r="B17" s="38"/>
      <c r="E17" s="17" t="s">
        <v>29</v>
      </c>
      <c r="I17" s="113" t="s">
        <v>30</v>
      </c>
      <c r="J17" s="17" t="s">
        <v>31</v>
      </c>
      <c r="L17" s="38"/>
    </row>
    <row r="18" spans="2:12" s="1" customFormat="1" ht="6.95" customHeight="1">
      <c r="B18" s="38"/>
      <c r="I18" s="112"/>
      <c r="L18" s="38"/>
    </row>
    <row r="19" spans="2:12" s="1" customFormat="1" ht="12" customHeight="1">
      <c r="B19" s="38"/>
      <c r="D19" s="111" t="s">
        <v>32</v>
      </c>
      <c r="I19" s="113" t="s">
        <v>27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15" t="str">
        <f>'Rekapitulace stavby'!E14</f>
        <v>Vyplň údaj</v>
      </c>
      <c r="F20" s="316"/>
      <c r="G20" s="316"/>
      <c r="H20" s="316"/>
      <c r="I20" s="113" t="s">
        <v>30</v>
      </c>
      <c r="J20" s="30" t="str">
        <f>'Rekapitulace stavby'!AN14</f>
        <v>Vyplň údaj</v>
      </c>
      <c r="L20" s="38"/>
    </row>
    <row r="21" spans="2:12" s="1" customFormat="1" ht="6.95" customHeight="1">
      <c r="B21" s="38"/>
      <c r="I21" s="112"/>
      <c r="L21" s="38"/>
    </row>
    <row r="22" spans="2:12" s="1" customFormat="1" ht="12" customHeight="1">
      <c r="B22" s="38"/>
      <c r="D22" s="111" t="s">
        <v>34</v>
      </c>
      <c r="I22" s="113" t="s">
        <v>27</v>
      </c>
      <c r="J22" s="17" t="s">
        <v>35</v>
      </c>
      <c r="L22" s="38"/>
    </row>
    <row r="23" spans="2:12" s="1" customFormat="1" ht="18" customHeight="1">
      <c r="B23" s="38"/>
      <c r="E23" s="17" t="s">
        <v>36</v>
      </c>
      <c r="I23" s="113" t="s">
        <v>30</v>
      </c>
      <c r="J23" s="17" t="s">
        <v>37</v>
      </c>
      <c r="L23" s="38"/>
    </row>
    <row r="24" spans="2:12" s="1" customFormat="1" ht="6.95" customHeight="1">
      <c r="B24" s="38"/>
      <c r="I24" s="112"/>
      <c r="L24" s="38"/>
    </row>
    <row r="25" spans="2:12" s="1" customFormat="1" ht="12" customHeight="1">
      <c r="B25" s="38"/>
      <c r="D25" s="111" t="s">
        <v>39</v>
      </c>
      <c r="I25" s="113" t="s">
        <v>27</v>
      </c>
      <c r="J25" s="17" t="s">
        <v>35</v>
      </c>
      <c r="L25" s="38"/>
    </row>
    <row r="26" spans="2:12" s="1" customFormat="1" ht="18" customHeight="1">
      <c r="B26" s="38"/>
      <c r="E26" s="17" t="s">
        <v>36</v>
      </c>
      <c r="I26" s="113" t="s">
        <v>30</v>
      </c>
      <c r="J26" s="17" t="s">
        <v>37</v>
      </c>
      <c r="L26" s="38"/>
    </row>
    <row r="27" spans="2:12" s="1" customFormat="1" ht="6.95" customHeight="1">
      <c r="B27" s="38"/>
      <c r="I27" s="112"/>
      <c r="L27" s="38"/>
    </row>
    <row r="28" spans="2:12" s="1" customFormat="1" ht="12" customHeight="1">
      <c r="B28" s="38"/>
      <c r="D28" s="111" t="s">
        <v>40</v>
      </c>
      <c r="I28" s="112"/>
      <c r="L28" s="38"/>
    </row>
    <row r="29" spans="2:12" s="7" customFormat="1" ht="16.5" customHeight="1">
      <c r="B29" s="115"/>
      <c r="E29" s="317" t="s">
        <v>1</v>
      </c>
      <c r="F29" s="317"/>
      <c r="G29" s="317"/>
      <c r="H29" s="317"/>
      <c r="I29" s="116"/>
      <c r="L29" s="115"/>
    </row>
    <row r="30" spans="2:12" s="1" customFormat="1" ht="6.95" customHeight="1">
      <c r="B30" s="38"/>
      <c r="I30" s="112"/>
      <c r="L30" s="38"/>
    </row>
    <row r="31" spans="2:12" s="1" customFormat="1" ht="6.95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25.35" customHeight="1">
      <c r="B32" s="38"/>
      <c r="D32" s="118" t="s">
        <v>41</v>
      </c>
      <c r="I32" s="112"/>
      <c r="J32" s="119">
        <f>ROUND(J90, 2)</f>
        <v>0</v>
      </c>
      <c r="L32" s="38"/>
    </row>
    <row r="33" spans="2:12" s="1" customFormat="1" ht="6.95" customHeight="1">
      <c r="B33" s="38"/>
      <c r="D33" s="56"/>
      <c r="E33" s="56"/>
      <c r="F33" s="56"/>
      <c r="G33" s="56"/>
      <c r="H33" s="56"/>
      <c r="I33" s="117"/>
      <c r="J33" s="56"/>
      <c r="K33" s="56"/>
      <c r="L33" s="38"/>
    </row>
    <row r="34" spans="2:12" s="1" customFormat="1" ht="14.45" customHeight="1">
      <c r="B34" s="38"/>
      <c r="F34" s="120" t="s">
        <v>43</v>
      </c>
      <c r="I34" s="121" t="s">
        <v>42</v>
      </c>
      <c r="J34" s="120" t="s">
        <v>44</v>
      </c>
      <c r="L34" s="38"/>
    </row>
    <row r="35" spans="2:12" s="1" customFormat="1" ht="14.45" customHeight="1">
      <c r="B35" s="38"/>
      <c r="D35" s="111" t="s">
        <v>45</v>
      </c>
      <c r="E35" s="111" t="s">
        <v>46</v>
      </c>
      <c r="F35" s="122">
        <f>ROUND((SUM(BE90:BE142)),  2)</f>
        <v>0</v>
      </c>
      <c r="I35" s="123">
        <v>0.21</v>
      </c>
      <c r="J35" s="122">
        <f>ROUND(((SUM(BE90:BE142))*I35),  2)</f>
        <v>0</v>
      </c>
      <c r="L35" s="38"/>
    </row>
    <row r="36" spans="2:12" s="1" customFormat="1" ht="14.45" customHeight="1">
      <c r="B36" s="38"/>
      <c r="E36" s="111" t="s">
        <v>47</v>
      </c>
      <c r="F36" s="122">
        <f>ROUND((SUM(BF90:BF142)),  2)</f>
        <v>0</v>
      </c>
      <c r="I36" s="123">
        <v>0.15</v>
      </c>
      <c r="J36" s="122">
        <f>ROUND(((SUM(BF90:BF142))*I36),  2)</f>
        <v>0</v>
      </c>
      <c r="L36" s="38"/>
    </row>
    <row r="37" spans="2:12" s="1" customFormat="1" ht="14.45" hidden="1" customHeight="1">
      <c r="B37" s="38"/>
      <c r="E37" s="111" t="s">
        <v>48</v>
      </c>
      <c r="F37" s="122">
        <f>ROUND((SUM(BG90:BG142)),  2)</f>
        <v>0</v>
      </c>
      <c r="I37" s="123">
        <v>0.21</v>
      </c>
      <c r="J37" s="122">
        <f>0</f>
        <v>0</v>
      </c>
      <c r="L37" s="38"/>
    </row>
    <row r="38" spans="2:12" s="1" customFormat="1" ht="14.45" hidden="1" customHeight="1">
      <c r="B38" s="38"/>
      <c r="E38" s="111" t="s">
        <v>49</v>
      </c>
      <c r="F38" s="122">
        <f>ROUND((SUM(BH90:BH142)),  2)</f>
        <v>0</v>
      </c>
      <c r="I38" s="123">
        <v>0.15</v>
      </c>
      <c r="J38" s="122">
        <f>0</f>
        <v>0</v>
      </c>
      <c r="L38" s="38"/>
    </row>
    <row r="39" spans="2:12" s="1" customFormat="1" ht="14.45" hidden="1" customHeight="1">
      <c r="B39" s="38"/>
      <c r="E39" s="111" t="s">
        <v>50</v>
      </c>
      <c r="F39" s="122">
        <f>ROUND((SUM(BI90:BI142)),  2)</f>
        <v>0</v>
      </c>
      <c r="I39" s="123">
        <v>0</v>
      </c>
      <c r="J39" s="122">
        <f>0</f>
        <v>0</v>
      </c>
      <c r="L39" s="38"/>
    </row>
    <row r="40" spans="2:12" s="1" customFormat="1" ht="6.95" customHeight="1">
      <c r="B40" s="38"/>
      <c r="I40" s="112"/>
      <c r="L40" s="38"/>
    </row>
    <row r="41" spans="2:12" s="1" customFormat="1" ht="25.35" customHeight="1">
      <c r="B41" s="38"/>
      <c r="C41" s="124"/>
      <c r="D41" s="125" t="s">
        <v>51</v>
      </c>
      <c r="E41" s="126"/>
      <c r="F41" s="126"/>
      <c r="G41" s="127" t="s">
        <v>52</v>
      </c>
      <c r="H41" s="128" t="s">
        <v>53</v>
      </c>
      <c r="I41" s="129"/>
      <c r="J41" s="130">
        <f>SUM(J32:J39)</f>
        <v>0</v>
      </c>
      <c r="K41" s="131"/>
      <c r="L41" s="38"/>
    </row>
    <row r="42" spans="2:12" s="1" customFormat="1" ht="14.45" customHeight="1">
      <c r="B42" s="132"/>
      <c r="C42" s="133"/>
      <c r="D42" s="133"/>
      <c r="E42" s="133"/>
      <c r="F42" s="133"/>
      <c r="G42" s="133"/>
      <c r="H42" s="133"/>
      <c r="I42" s="134"/>
      <c r="J42" s="133"/>
      <c r="K42" s="133"/>
      <c r="L42" s="38"/>
    </row>
    <row r="46" spans="2:12" s="1" customFormat="1" ht="6.95" customHeight="1">
      <c r="B46" s="135"/>
      <c r="C46" s="136"/>
      <c r="D46" s="136"/>
      <c r="E46" s="136"/>
      <c r="F46" s="136"/>
      <c r="G46" s="136"/>
      <c r="H46" s="136"/>
      <c r="I46" s="137"/>
      <c r="J46" s="136"/>
      <c r="K46" s="136"/>
      <c r="L46" s="38"/>
    </row>
    <row r="47" spans="2:12" s="1" customFormat="1" ht="24.95" customHeight="1">
      <c r="B47" s="34"/>
      <c r="C47" s="23" t="s">
        <v>103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6.95" customHeight="1">
      <c r="B48" s="34"/>
      <c r="C48" s="35"/>
      <c r="D48" s="35"/>
      <c r="E48" s="35"/>
      <c r="F48" s="35"/>
      <c r="G48" s="35"/>
      <c r="H48" s="35"/>
      <c r="I48" s="112"/>
      <c r="J48" s="35"/>
      <c r="K48" s="35"/>
      <c r="L48" s="38"/>
    </row>
    <row r="49" spans="2:47" s="1" customFormat="1" ht="12" customHeight="1">
      <c r="B49" s="34"/>
      <c r="C49" s="29" t="s">
        <v>17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309" t="str">
        <f>E7</f>
        <v>Oprava výhybek č. 10a/b a č. 11a/b v ŽST Moravské Bránice_K</v>
      </c>
      <c r="F50" s="310"/>
      <c r="G50" s="310"/>
      <c r="H50" s="310"/>
      <c r="I50" s="112"/>
      <c r="J50" s="35"/>
      <c r="K50" s="35"/>
      <c r="L50" s="38"/>
    </row>
    <row r="51" spans="2:47" ht="12" customHeight="1">
      <c r="B51" s="21"/>
      <c r="C51" s="29" t="s">
        <v>99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09" t="s">
        <v>100</v>
      </c>
      <c r="F52" s="294"/>
      <c r="G52" s="294"/>
      <c r="H52" s="294"/>
      <c r="I52" s="112"/>
      <c r="J52" s="35"/>
      <c r="K52" s="35"/>
      <c r="L52" s="38"/>
    </row>
    <row r="53" spans="2:47" s="1" customFormat="1" ht="12" customHeight="1">
      <c r="B53" s="34"/>
      <c r="C53" s="29" t="s">
        <v>101</v>
      </c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6.5" customHeight="1">
      <c r="B54" s="34"/>
      <c r="C54" s="35"/>
      <c r="D54" s="35"/>
      <c r="E54" s="295" t="str">
        <f>E11</f>
        <v>SO 01.2 - EOV</v>
      </c>
      <c r="F54" s="294"/>
      <c r="G54" s="294"/>
      <c r="H54" s="294"/>
      <c r="I54" s="112"/>
      <c r="J54" s="35"/>
      <c r="K54" s="35"/>
      <c r="L54" s="38"/>
    </row>
    <row r="55" spans="2:47" s="1" customFormat="1" ht="6.95" customHeight="1">
      <c r="B55" s="34"/>
      <c r="C55" s="35"/>
      <c r="D55" s="35"/>
      <c r="E55" s="35"/>
      <c r="F55" s="35"/>
      <c r="G55" s="35"/>
      <c r="H55" s="35"/>
      <c r="I55" s="112"/>
      <c r="J55" s="35"/>
      <c r="K55" s="35"/>
      <c r="L55" s="38"/>
    </row>
    <row r="56" spans="2:47" s="1" customFormat="1" ht="12" customHeight="1">
      <c r="B56" s="34"/>
      <c r="C56" s="29" t="s">
        <v>22</v>
      </c>
      <c r="D56" s="35"/>
      <c r="E56" s="35"/>
      <c r="F56" s="27" t="str">
        <f>F14</f>
        <v>ŽST Moravské Bránice</v>
      </c>
      <c r="G56" s="35"/>
      <c r="H56" s="35"/>
      <c r="I56" s="113" t="s">
        <v>24</v>
      </c>
      <c r="J56" s="55" t="str">
        <f>IF(J14="","",J14)</f>
        <v>Vyplň údaj</v>
      </c>
      <c r="K56" s="35"/>
      <c r="L56" s="38"/>
    </row>
    <row r="57" spans="2:47" s="1" customFormat="1" ht="6.95" customHeight="1">
      <c r="B57" s="34"/>
      <c r="C57" s="35"/>
      <c r="D57" s="35"/>
      <c r="E57" s="35"/>
      <c r="F57" s="35"/>
      <c r="G57" s="35"/>
      <c r="H57" s="35"/>
      <c r="I57" s="112"/>
      <c r="J57" s="35"/>
      <c r="K57" s="35"/>
      <c r="L57" s="38"/>
    </row>
    <row r="58" spans="2:47" s="1" customFormat="1" ht="13.7" customHeight="1">
      <c r="B58" s="34"/>
      <c r="C58" s="29" t="s">
        <v>26</v>
      </c>
      <c r="D58" s="35"/>
      <c r="E58" s="35"/>
      <c r="F58" s="27" t="str">
        <f>E17</f>
        <v>Správa železniční dopravní cesty,státní organizace</v>
      </c>
      <c r="G58" s="35"/>
      <c r="H58" s="35"/>
      <c r="I58" s="113" t="s">
        <v>34</v>
      </c>
      <c r="J58" s="32" t="str">
        <f>E23</f>
        <v>DMC Havlíčkův Brod, s.r.o.</v>
      </c>
      <c r="K58" s="35"/>
      <c r="L58" s="38"/>
    </row>
    <row r="59" spans="2:47" s="1" customFormat="1" ht="13.7" customHeight="1">
      <c r="B59" s="34"/>
      <c r="C59" s="29" t="s">
        <v>32</v>
      </c>
      <c r="D59" s="35"/>
      <c r="E59" s="35"/>
      <c r="F59" s="27" t="str">
        <f>IF(E20="","",E20)</f>
        <v>Vyplň údaj</v>
      </c>
      <c r="G59" s="35"/>
      <c r="H59" s="35"/>
      <c r="I59" s="113" t="s">
        <v>39</v>
      </c>
      <c r="J59" s="32" t="str">
        <f>E26</f>
        <v>DMC Havlíčkův Brod, s.r.o.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2"/>
      <c r="J60" s="35"/>
      <c r="K60" s="35"/>
      <c r="L60" s="38"/>
    </row>
    <row r="61" spans="2:47" s="1" customFormat="1" ht="29.25" customHeight="1">
      <c r="B61" s="34"/>
      <c r="C61" s="138" t="s">
        <v>104</v>
      </c>
      <c r="D61" s="139"/>
      <c r="E61" s="139"/>
      <c r="F61" s="139"/>
      <c r="G61" s="139"/>
      <c r="H61" s="139"/>
      <c r="I61" s="140"/>
      <c r="J61" s="141" t="s">
        <v>105</v>
      </c>
      <c r="K61" s="139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2"/>
      <c r="J62" s="35"/>
      <c r="K62" s="35"/>
      <c r="L62" s="38"/>
    </row>
    <row r="63" spans="2:47" s="1" customFormat="1" ht="22.9" customHeight="1">
      <c r="B63" s="34"/>
      <c r="C63" s="142" t="s">
        <v>106</v>
      </c>
      <c r="D63" s="35"/>
      <c r="E63" s="35"/>
      <c r="F63" s="35"/>
      <c r="G63" s="35"/>
      <c r="H63" s="35"/>
      <c r="I63" s="112"/>
      <c r="J63" s="73">
        <f>J90</f>
        <v>0</v>
      </c>
      <c r="K63" s="35"/>
      <c r="L63" s="38"/>
      <c r="AU63" s="17" t="s">
        <v>107</v>
      </c>
    </row>
    <row r="64" spans="2:47" s="8" customFormat="1" ht="24.95" customHeight="1">
      <c r="B64" s="143"/>
      <c r="C64" s="144"/>
      <c r="D64" s="145" t="s">
        <v>108</v>
      </c>
      <c r="E64" s="146"/>
      <c r="F64" s="146"/>
      <c r="G64" s="146"/>
      <c r="H64" s="146"/>
      <c r="I64" s="147"/>
      <c r="J64" s="148">
        <f>J91</f>
        <v>0</v>
      </c>
      <c r="K64" s="144"/>
      <c r="L64" s="149"/>
    </row>
    <row r="65" spans="2:12" s="9" customFormat="1" ht="19.899999999999999" customHeight="1">
      <c r="B65" s="150"/>
      <c r="C65" s="94"/>
      <c r="D65" s="151" t="s">
        <v>746</v>
      </c>
      <c r="E65" s="152"/>
      <c r="F65" s="152"/>
      <c r="G65" s="152"/>
      <c r="H65" s="152"/>
      <c r="I65" s="153"/>
      <c r="J65" s="154">
        <f>J92</f>
        <v>0</v>
      </c>
      <c r="K65" s="94"/>
      <c r="L65" s="155"/>
    </row>
    <row r="66" spans="2:12" s="9" customFormat="1" ht="19.899999999999999" customHeight="1">
      <c r="B66" s="150"/>
      <c r="C66" s="94"/>
      <c r="D66" s="151" t="s">
        <v>747</v>
      </c>
      <c r="E66" s="152"/>
      <c r="F66" s="152"/>
      <c r="G66" s="152"/>
      <c r="H66" s="152"/>
      <c r="I66" s="153"/>
      <c r="J66" s="154">
        <f>J97</f>
        <v>0</v>
      </c>
      <c r="K66" s="94"/>
      <c r="L66" s="155"/>
    </row>
    <row r="67" spans="2:12" s="9" customFormat="1" ht="19.899999999999999" customHeight="1">
      <c r="B67" s="150"/>
      <c r="C67" s="94"/>
      <c r="D67" s="151" t="s">
        <v>748</v>
      </c>
      <c r="E67" s="152"/>
      <c r="F67" s="152"/>
      <c r="G67" s="152"/>
      <c r="H67" s="152"/>
      <c r="I67" s="153"/>
      <c r="J67" s="154">
        <f>J99</f>
        <v>0</v>
      </c>
      <c r="K67" s="94"/>
      <c r="L67" s="155"/>
    </row>
    <row r="68" spans="2:12" s="8" customFormat="1" ht="24.95" customHeight="1">
      <c r="B68" s="143"/>
      <c r="C68" s="144"/>
      <c r="D68" s="145" t="s">
        <v>110</v>
      </c>
      <c r="E68" s="146"/>
      <c r="F68" s="146"/>
      <c r="G68" s="146"/>
      <c r="H68" s="146"/>
      <c r="I68" s="147"/>
      <c r="J68" s="148">
        <f>J102</f>
        <v>0</v>
      </c>
      <c r="K68" s="144"/>
      <c r="L68" s="149"/>
    </row>
    <row r="69" spans="2:12" s="1" customFormat="1" ht="21.75" customHeight="1">
      <c r="B69" s="34"/>
      <c r="C69" s="35"/>
      <c r="D69" s="35"/>
      <c r="E69" s="35"/>
      <c r="F69" s="35"/>
      <c r="G69" s="35"/>
      <c r="H69" s="35"/>
      <c r="I69" s="112"/>
      <c r="J69" s="35"/>
      <c r="K69" s="35"/>
      <c r="L69" s="38"/>
    </row>
    <row r="70" spans="2:12" s="1" customFormat="1" ht="6.95" customHeight="1">
      <c r="B70" s="46"/>
      <c r="C70" s="47"/>
      <c r="D70" s="47"/>
      <c r="E70" s="47"/>
      <c r="F70" s="47"/>
      <c r="G70" s="47"/>
      <c r="H70" s="47"/>
      <c r="I70" s="134"/>
      <c r="J70" s="47"/>
      <c r="K70" s="47"/>
      <c r="L70" s="38"/>
    </row>
    <row r="74" spans="2:12" s="1" customFormat="1" ht="6.95" customHeight="1">
      <c r="B74" s="48"/>
      <c r="C74" s="49"/>
      <c r="D74" s="49"/>
      <c r="E74" s="49"/>
      <c r="F74" s="49"/>
      <c r="G74" s="49"/>
      <c r="H74" s="49"/>
      <c r="I74" s="137"/>
      <c r="J74" s="49"/>
      <c r="K74" s="49"/>
      <c r="L74" s="38"/>
    </row>
    <row r="75" spans="2:12" s="1" customFormat="1" ht="24.95" customHeight="1">
      <c r="B75" s="34"/>
      <c r="C75" s="23" t="s">
        <v>111</v>
      </c>
      <c r="D75" s="35"/>
      <c r="E75" s="35"/>
      <c r="F75" s="35"/>
      <c r="G75" s="35"/>
      <c r="H75" s="35"/>
      <c r="I75" s="112"/>
      <c r="J75" s="35"/>
      <c r="K75" s="35"/>
      <c r="L75" s="38"/>
    </row>
    <row r="76" spans="2:12" s="1" customFormat="1" ht="6.95" customHeight="1">
      <c r="B76" s="34"/>
      <c r="C76" s="35"/>
      <c r="D76" s="35"/>
      <c r="E76" s="35"/>
      <c r="F76" s="35"/>
      <c r="G76" s="35"/>
      <c r="H76" s="35"/>
      <c r="I76" s="112"/>
      <c r="J76" s="35"/>
      <c r="K76" s="35"/>
      <c r="L76" s="38"/>
    </row>
    <row r="77" spans="2:12" s="1" customFormat="1" ht="12" customHeight="1">
      <c r="B77" s="34"/>
      <c r="C77" s="29" t="s">
        <v>17</v>
      </c>
      <c r="D77" s="35"/>
      <c r="E77" s="35"/>
      <c r="F77" s="35"/>
      <c r="G77" s="35"/>
      <c r="H77" s="35"/>
      <c r="I77" s="112"/>
      <c r="J77" s="35"/>
      <c r="K77" s="35"/>
      <c r="L77" s="38"/>
    </row>
    <row r="78" spans="2:12" s="1" customFormat="1" ht="16.5" customHeight="1">
      <c r="B78" s="34"/>
      <c r="C78" s="35"/>
      <c r="D78" s="35"/>
      <c r="E78" s="309" t="str">
        <f>E7</f>
        <v>Oprava výhybek č. 10a/b a č. 11a/b v ŽST Moravské Bránice_K</v>
      </c>
      <c r="F78" s="310"/>
      <c r="G78" s="310"/>
      <c r="H78" s="310"/>
      <c r="I78" s="112"/>
      <c r="J78" s="35"/>
      <c r="K78" s="35"/>
      <c r="L78" s="38"/>
    </row>
    <row r="79" spans="2:12" ht="12" customHeight="1">
      <c r="B79" s="21"/>
      <c r="C79" s="29" t="s">
        <v>99</v>
      </c>
      <c r="D79" s="22"/>
      <c r="E79" s="22"/>
      <c r="F79" s="22"/>
      <c r="G79" s="22"/>
      <c r="H79" s="22"/>
      <c r="J79" s="22"/>
      <c r="K79" s="22"/>
      <c r="L79" s="20"/>
    </row>
    <row r="80" spans="2:12" s="1" customFormat="1" ht="16.5" customHeight="1">
      <c r="B80" s="34"/>
      <c r="C80" s="35"/>
      <c r="D80" s="35"/>
      <c r="E80" s="309" t="s">
        <v>100</v>
      </c>
      <c r="F80" s="294"/>
      <c r="G80" s="294"/>
      <c r="H80" s="294"/>
      <c r="I80" s="112"/>
      <c r="J80" s="35"/>
      <c r="K80" s="35"/>
      <c r="L80" s="38"/>
    </row>
    <row r="81" spans="2:65" s="1" customFormat="1" ht="12" customHeight="1">
      <c r="B81" s="34"/>
      <c r="C81" s="29" t="s">
        <v>101</v>
      </c>
      <c r="D81" s="35"/>
      <c r="E81" s="35"/>
      <c r="F81" s="35"/>
      <c r="G81" s="35"/>
      <c r="H81" s="35"/>
      <c r="I81" s="112"/>
      <c r="J81" s="35"/>
      <c r="K81" s="35"/>
      <c r="L81" s="38"/>
    </row>
    <row r="82" spans="2:65" s="1" customFormat="1" ht="16.5" customHeight="1">
      <c r="B82" s="34"/>
      <c r="C82" s="35"/>
      <c r="D82" s="35"/>
      <c r="E82" s="295" t="str">
        <f>E11</f>
        <v>SO 01.2 - EOV</v>
      </c>
      <c r="F82" s="294"/>
      <c r="G82" s="294"/>
      <c r="H82" s="294"/>
      <c r="I82" s="112"/>
      <c r="J82" s="35"/>
      <c r="K82" s="35"/>
      <c r="L82" s="38"/>
    </row>
    <row r="83" spans="2:65" s="1" customFormat="1" ht="6.95" customHeight="1">
      <c r="B83" s="34"/>
      <c r="C83" s="35"/>
      <c r="D83" s="35"/>
      <c r="E83" s="35"/>
      <c r="F83" s="35"/>
      <c r="G83" s="35"/>
      <c r="H83" s="35"/>
      <c r="I83" s="112"/>
      <c r="J83" s="35"/>
      <c r="K83" s="35"/>
      <c r="L83" s="38"/>
    </row>
    <row r="84" spans="2:65" s="1" customFormat="1" ht="12" customHeight="1">
      <c r="B84" s="34"/>
      <c r="C84" s="29" t="s">
        <v>22</v>
      </c>
      <c r="D84" s="35"/>
      <c r="E84" s="35"/>
      <c r="F84" s="27" t="str">
        <f>F14</f>
        <v>ŽST Moravské Bránice</v>
      </c>
      <c r="G84" s="35"/>
      <c r="H84" s="35"/>
      <c r="I84" s="113" t="s">
        <v>24</v>
      </c>
      <c r="J84" s="55" t="str">
        <f>IF(J14="","",J14)</f>
        <v>Vyplň údaj</v>
      </c>
      <c r="K84" s="35"/>
      <c r="L84" s="38"/>
    </row>
    <row r="85" spans="2:65" s="1" customFormat="1" ht="6.95" customHeight="1">
      <c r="B85" s="34"/>
      <c r="C85" s="35"/>
      <c r="D85" s="35"/>
      <c r="E85" s="35"/>
      <c r="F85" s="35"/>
      <c r="G85" s="35"/>
      <c r="H85" s="35"/>
      <c r="I85" s="112"/>
      <c r="J85" s="35"/>
      <c r="K85" s="35"/>
      <c r="L85" s="38"/>
    </row>
    <row r="86" spans="2:65" s="1" customFormat="1" ht="13.7" customHeight="1">
      <c r="B86" s="34"/>
      <c r="C86" s="29" t="s">
        <v>26</v>
      </c>
      <c r="D86" s="35"/>
      <c r="E86" s="35"/>
      <c r="F86" s="27" t="str">
        <f>E17</f>
        <v>Správa železniční dopravní cesty,státní organizace</v>
      </c>
      <c r="G86" s="35"/>
      <c r="H86" s="35"/>
      <c r="I86" s="113" t="s">
        <v>34</v>
      </c>
      <c r="J86" s="32" t="str">
        <f>E23</f>
        <v>DMC Havlíčkův Brod, s.r.o.</v>
      </c>
      <c r="K86" s="35"/>
      <c r="L86" s="38"/>
    </row>
    <row r="87" spans="2:65" s="1" customFormat="1" ht="13.7" customHeight="1">
      <c r="B87" s="34"/>
      <c r="C87" s="29" t="s">
        <v>32</v>
      </c>
      <c r="D87" s="35"/>
      <c r="E87" s="35"/>
      <c r="F87" s="27" t="str">
        <f>IF(E20="","",E20)</f>
        <v>Vyplň údaj</v>
      </c>
      <c r="G87" s="35"/>
      <c r="H87" s="35"/>
      <c r="I87" s="113" t="s">
        <v>39</v>
      </c>
      <c r="J87" s="32" t="str">
        <f>E26</f>
        <v>DMC Havlíčkův Brod, s.r.o.</v>
      </c>
      <c r="K87" s="35"/>
      <c r="L87" s="38"/>
    </row>
    <row r="88" spans="2:65" s="1" customFormat="1" ht="10.35" customHeight="1">
      <c r="B88" s="34"/>
      <c r="C88" s="35"/>
      <c r="D88" s="35"/>
      <c r="E88" s="35"/>
      <c r="F88" s="35"/>
      <c r="G88" s="35"/>
      <c r="H88" s="35"/>
      <c r="I88" s="112"/>
      <c r="J88" s="35"/>
      <c r="K88" s="35"/>
      <c r="L88" s="38"/>
    </row>
    <row r="89" spans="2:65" s="10" customFormat="1" ht="29.25" customHeight="1">
      <c r="B89" s="156"/>
      <c r="C89" s="157" t="s">
        <v>112</v>
      </c>
      <c r="D89" s="158" t="s">
        <v>60</v>
      </c>
      <c r="E89" s="158" t="s">
        <v>56</v>
      </c>
      <c r="F89" s="158" t="s">
        <v>57</v>
      </c>
      <c r="G89" s="158" t="s">
        <v>113</v>
      </c>
      <c r="H89" s="158" t="s">
        <v>114</v>
      </c>
      <c r="I89" s="159" t="s">
        <v>115</v>
      </c>
      <c r="J89" s="160" t="s">
        <v>105</v>
      </c>
      <c r="K89" s="161" t="s">
        <v>116</v>
      </c>
      <c r="L89" s="162"/>
      <c r="M89" s="64" t="s">
        <v>1</v>
      </c>
      <c r="N89" s="65" t="s">
        <v>45</v>
      </c>
      <c r="O89" s="65" t="s">
        <v>117</v>
      </c>
      <c r="P89" s="65" t="s">
        <v>118</v>
      </c>
      <c r="Q89" s="65" t="s">
        <v>119</v>
      </c>
      <c r="R89" s="65" t="s">
        <v>120</v>
      </c>
      <c r="S89" s="65" t="s">
        <v>121</v>
      </c>
      <c r="T89" s="66" t="s">
        <v>122</v>
      </c>
    </row>
    <row r="90" spans="2:65" s="1" customFormat="1" ht="22.9" customHeight="1">
      <c r="B90" s="34"/>
      <c r="C90" s="71" t="s">
        <v>123</v>
      </c>
      <c r="D90" s="35"/>
      <c r="E90" s="35"/>
      <c r="F90" s="35"/>
      <c r="G90" s="35"/>
      <c r="H90" s="35"/>
      <c r="I90" s="112"/>
      <c r="J90" s="163">
        <f>BK90</f>
        <v>0</v>
      </c>
      <c r="K90" s="35"/>
      <c r="L90" s="38"/>
      <c r="M90" s="67"/>
      <c r="N90" s="68"/>
      <c r="O90" s="68"/>
      <c r="P90" s="164">
        <f>P91+P102</f>
        <v>0</v>
      </c>
      <c r="Q90" s="68"/>
      <c r="R90" s="164">
        <f>R91+R102</f>
        <v>44.518000000000001</v>
      </c>
      <c r="S90" s="68"/>
      <c r="T90" s="165">
        <f>T91+T102</f>
        <v>0</v>
      </c>
      <c r="AT90" s="17" t="s">
        <v>74</v>
      </c>
      <c r="AU90" s="17" t="s">
        <v>107</v>
      </c>
      <c r="BK90" s="166">
        <f>BK91+BK102</f>
        <v>0</v>
      </c>
    </row>
    <row r="91" spans="2:65" s="11" customFormat="1" ht="25.9" customHeight="1">
      <c r="B91" s="167"/>
      <c r="C91" s="168"/>
      <c r="D91" s="169" t="s">
        <v>74</v>
      </c>
      <c r="E91" s="170" t="s">
        <v>124</v>
      </c>
      <c r="F91" s="170" t="s">
        <v>125</v>
      </c>
      <c r="G91" s="168"/>
      <c r="H91" s="168"/>
      <c r="I91" s="171"/>
      <c r="J91" s="172">
        <f>BK91</f>
        <v>0</v>
      </c>
      <c r="K91" s="168"/>
      <c r="L91" s="173"/>
      <c r="M91" s="174"/>
      <c r="N91" s="175"/>
      <c r="O91" s="175"/>
      <c r="P91" s="176">
        <f>P92+P97+P99</f>
        <v>0</v>
      </c>
      <c r="Q91" s="175"/>
      <c r="R91" s="176">
        <f>R92+R97+R99</f>
        <v>44.518000000000001</v>
      </c>
      <c r="S91" s="175"/>
      <c r="T91" s="177">
        <f>T92+T97+T99</f>
        <v>0</v>
      </c>
      <c r="AR91" s="178" t="s">
        <v>19</v>
      </c>
      <c r="AT91" s="179" t="s">
        <v>74</v>
      </c>
      <c r="AU91" s="179" t="s">
        <v>75</v>
      </c>
      <c r="AY91" s="178" t="s">
        <v>126</v>
      </c>
      <c r="BK91" s="180">
        <f>BK92+BK97+BK99</f>
        <v>0</v>
      </c>
    </row>
    <row r="92" spans="2:65" s="11" customFormat="1" ht="22.9" customHeight="1">
      <c r="B92" s="167"/>
      <c r="C92" s="168"/>
      <c r="D92" s="169" t="s">
        <v>74</v>
      </c>
      <c r="E92" s="181" t="s">
        <v>19</v>
      </c>
      <c r="F92" s="181" t="s">
        <v>749</v>
      </c>
      <c r="G92" s="168"/>
      <c r="H92" s="168"/>
      <c r="I92" s="171"/>
      <c r="J92" s="182">
        <f>BK92</f>
        <v>0</v>
      </c>
      <c r="K92" s="168"/>
      <c r="L92" s="173"/>
      <c r="M92" s="174"/>
      <c r="N92" s="175"/>
      <c r="O92" s="175"/>
      <c r="P92" s="176">
        <f>SUM(P93:P96)</f>
        <v>0</v>
      </c>
      <c r="Q92" s="175"/>
      <c r="R92" s="176">
        <f>SUM(R93:R96)</f>
        <v>0</v>
      </c>
      <c r="S92" s="175"/>
      <c r="T92" s="177">
        <f>SUM(T93:T96)</f>
        <v>0</v>
      </c>
      <c r="AR92" s="178" t="s">
        <v>19</v>
      </c>
      <c r="AT92" s="179" t="s">
        <v>74</v>
      </c>
      <c r="AU92" s="179" t="s">
        <v>19</v>
      </c>
      <c r="AY92" s="178" t="s">
        <v>126</v>
      </c>
      <c r="BK92" s="180">
        <f>SUM(BK93:BK96)</f>
        <v>0</v>
      </c>
    </row>
    <row r="93" spans="2:65" s="1" customFormat="1" ht="16.5" customHeight="1">
      <c r="B93" s="34"/>
      <c r="C93" s="183" t="s">
        <v>19</v>
      </c>
      <c r="D93" s="183" t="s">
        <v>129</v>
      </c>
      <c r="E93" s="184" t="s">
        <v>750</v>
      </c>
      <c r="F93" s="185" t="s">
        <v>751</v>
      </c>
      <c r="G93" s="186" t="s">
        <v>186</v>
      </c>
      <c r="H93" s="187">
        <v>50</v>
      </c>
      <c r="I93" s="188"/>
      <c r="J93" s="189">
        <f>ROUND(I93*H93,2)</f>
        <v>0</v>
      </c>
      <c r="K93" s="185" t="s">
        <v>752</v>
      </c>
      <c r="L93" s="38"/>
      <c r="M93" s="190" t="s">
        <v>1</v>
      </c>
      <c r="N93" s="191" t="s">
        <v>46</v>
      </c>
      <c r="O93" s="60"/>
      <c r="P93" s="192">
        <f>O93*H93</f>
        <v>0</v>
      </c>
      <c r="Q93" s="192">
        <v>0</v>
      </c>
      <c r="R93" s="192">
        <f>Q93*H93</f>
        <v>0</v>
      </c>
      <c r="S93" s="192">
        <v>0</v>
      </c>
      <c r="T93" s="193">
        <f>S93*H93</f>
        <v>0</v>
      </c>
      <c r="AR93" s="17" t="s">
        <v>134</v>
      </c>
      <c r="AT93" s="17" t="s">
        <v>129</v>
      </c>
      <c r="AU93" s="17" t="s">
        <v>83</v>
      </c>
      <c r="AY93" s="17" t="s">
        <v>126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7" t="s">
        <v>19</v>
      </c>
      <c r="BK93" s="194">
        <f>ROUND(I93*H93,2)</f>
        <v>0</v>
      </c>
      <c r="BL93" s="17" t="s">
        <v>134</v>
      </c>
      <c r="BM93" s="17" t="s">
        <v>753</v>
      </c>
    </row>
    <row r="94" spans="2:65" s="1" customFormat="1" ht="16.5" customHeight="1">
      <c r="B94" s="34"/>
      <c r="C94" s="183" t="s">
        <v>83</v>
      </c>
      <c r="D94" s="183" t="s">
        <v>129</v>
      </c>
      <c r="E94" s="184" t="s">
        <v>754</v>
      </c>
      <c r="F94" s="185" t="s">
        <v>755</v>
      </c>
      <c r="G94" s="186" t="s">
        <v>186</v>
      </c>
      <c r="H94" s="187">
        <v>90</v>
      </c>
      <c r="I94" s="188"/>
      <c r="J94" s="189">
        <f>ROUND(I94*H94,2)</f>
        <v>0</v>
      </c>
      <c r="K94" s="185" t="s">
        <v>752</v>
      </c>
      <c r="L94" s="38"/>
      <c r="M94" s="190" t="s">
        <v>1</v>
      </c>
      <c r="N94" s="191" t="s">
        <v>46</v>
      </c>
      <c r="O94" s="60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17" t="s">
        <v>134</v>
      </c>
      <c r="AT94" s="17" t="s">
        <v>129</v>
      </c>
      <c r="AU94" s="17" t="s">
        <v>83</v>
      </c>
      <c r="AY94" s="17" t="s">
        <v>126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7" t="s">
        <v>19</v>
      </c>
      <c r="BK94" s="194">
        <f>ROUND(I94*H94,2)</f>
        <v>0</v>
      </c>
      <c r="BL94" s="17" t="s">
        <v>134</v>
      </c>
      <c r="BM94" s="17" t="s">
        <v>756</v>
      </c>
    </row>
    <row r="95" spans="2:65" s="1" customFormat="1" ht="16.5" customHeight="1">
      <c r="B95" s="34"/>
      <c r="C95" s="183" t="s">
        <v>162</v>
      </c>
      <c r="D95" s="183" t="s">
        <v>129</v>
      </c>
      <c r="E95" s="184" t="s">
        <v>757</v>
      </c>
      <c r="F95" s="185" t="s">
        <v>758</v>
      </c>
      <c r="G95" s="186" t="s">
        <v>155</v>
      </c>
      <c r="H95" s="187">
        <v>30</v>
      </c>
      <c r="I95" s="188"/>
      <c r="J95" s="189">
        <f>ROUND(I95*H95,2)</f>
        <v>0</v>
      </c>
      <c r="K95" s="185" t="s">
        <v>752</v>
      </c>
      <c r="L95" s="38"/>
      <c r="M95" s="190" t="s">
        <v>1</v>
      </c>
      <c r="N95" s="191" t="s">
        <v>46</v>
      </c>
      <c r="O95" s="60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AR95" s="17" t="s">
        <v>134</v>
      </c>
      <c r="AT95" s="17" t="s">
        <v>129</v>
      </c>
      <c r="AU95" s="17" t="s">
        <v>83</v>
      </c>
      <c r="AY95" s="17" t="s">
        <v>126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7" t="s">
        <v>19</v>
      </c>
      <c r="BK95" s="194">
        <f>ROUND(I95*H95,2)</f>
        <v>0</v>
      </c>
      <c r="BL95" s="17" t="s">
        <v>134</v>
      </c>
      <c r="BM95" s="17" t="s">
        <v>759</v>
      </c>
    </row>
    <row r="96" spans="2:65" s="1" customFormat="1" ht="16.5" customHeight="1">
      <c r="B96" s="34"/>
      <c r="C96" s="183" t="s">
        <v>134</v>
      </c>
      <c r="D96" s="183" t="s">
        <v>129</v>
      </c>
      <c r="E96" s="184" t="s">
        <v>760</v>
      </c>
      <c r="F96" s="185" t="s">
        <v>761</v>
      </c>
      <c r="G96" s="186" t="s">
        <v>186</v>
      </c>
      <c r="H96" s="187">
        <v>132</v>
      </c>
      <c r="I96" s="188"/>
      <c r="J96" s="189">
        <f>ROUND(I96*H96,2)</f>
        <v>0</v>
      </c>
      <c r="K96" s="185" t="s">
        <v>752</v>
      </c>
      <c r="L96" s="38"/>
      <c r="M96" s="190" t="s">
        <v>1</v>
      </c>
      <c r="N96" s="191" t="s">
        <v>46</v>
      </c>
      <c r="O96" s="60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AR96" s="17" t="s">
        <v>134</v>
      </c>
      <c r="AT96" s="17" t="s">
        <v>129</v>
      </c>
      <c r="AU96" s="17" t="s">
        <v>83</v>
      </c>
      <c r="AY96" s="17" t="s">
        <v>126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7" t="s">
        <v>19</v>
      </c>
      <c r="BK96" s="194">
        <f>ROUND(I96*H96,2)</f>
        <v>0</v>
      </c>
      <c r="BL96" s="17" t="s">
        <v>134</v>
      </c>
      <c r="BM96" s="17" t="s">
        <v>762</v>
      </c>
    </row>
    <row r="97" spans="2:65" s="11" customFormat="1" ht="22.9" customHeight="1">
      <c r="B97" s="167"/>
      <c r="C97" s="168"/>
      <c r="D97" s="169" t="s">
        <v>74</v>
      </c>
      <c r="E97" s="181" t="s">
        <v>83</v>
      </c>
      <c r="F97" s="181" t="s">
        <v>763</v>
      </c>
      <c r="G97" s="168"/>
      <c r="H97" s="168"/>
      <c r="I97" s="171"/>
      <c r="J97" s="182">
        <f>BK97</f>
        <v>0</v>
      </c>
      <c r="K97" s="168"/>
      <c r="L97" s="173"/>
      <c r="M97" s="174"/>
      <c r="N97" s="175"/>
      <c r="O97" s="175"/>
      <c r="P97" s="176">
        <f>P98</f>
        <v>0</v>
      </c>
      <c r="Q97" s="175"/>
      <c r="R97" s="176">
        <f>R98</f>
        <v>1.8000000000000002E-2</v>
      </c>
      <c r="S97" s="175"/>
      <c r="T97" s="177">
        <f>T98</f>
        <v>0</v>
      </c>
      <c r="AR97" s="178" t="s">
        <v>19</v>
      </c>
      <c r="AT97" s="179" t="s">
        <v>74</v>
      </c>
      <c r="AU97" s="179" t="s">
        <v>19</v>
      </c>
      <c r="AY97" s="178" t="s">
        <v>126</v>
      </c>
      <c r="BK97" s="180">
        <f>BK98</f>
        <v>0</v>
      </c>
    </row>
    <row r="98" spans="2:65" s="1" customFormat="1" ht="16.5" customHeight="1">
      <c r="B98" s="34"/>
      <c r="C98" s="183" t="s">
        <v>127</v>
      </c>
      <c r="D98" s="183" t="s">
        <v>129</v>
      </c>
      <c r="E98" s="184" t="s">
        <v>764</v>
      </c>
      <c r="F98" s="185" t="s">
        <v>765</v>
      </c>
      <c r="G98" s="186" t="s">
        <v>165</v>
      </c>
      <c r="H98" s="187">
        <v>180</v>
      </c>
      <c r="I98" s="188"/>
      <c r="J98" s="189">
        <f>ROUND(I98*H98,2)</f>
        <v>0</v>
      </c>
      <c r="K98" s="185" t="s">
        <v>752</v>
      </c>
      <c r="L98" s="38"/>
      <c r="M98" s="190" t="s">
        <v>1</v>
      </c>
      <c r="N98" s="191" t="s">
        <v>46</v>
      </c>
      <c r="O98" s="60"/>
      <c r="P98" s="192">
        <f>O98*H98</f>
        <v>0</v>
      </c>
      <c r="Q98" s="192">
        <v>1E-4</v>
      </c>
      <c r="R98" s="192">
        <f>Q98*H98</f>
        <v>1.8000000000000002E-2</v>
      </c>
      <c r="S98" s="192">
        <v>0</v>
      </c>
      <c r="T98" s="193">
        <f>S98*H98</f>
        <v>0</v>
      </c>
      <c r="AR98" s="17" t="s">
        <v>134</v>
      </c>
      <c r="AT98" s="17" t="s">
        <v>129</v>
      </c>
      <c r="AU98" s="17" t="s">
        <v>83</v>
      </c>
      <c r="AY98" s="17" t="s">
        <v>126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7" t="s">
        <v>19</v>
      </c>
      <c r="BK98" s="194">
        <f>ROUND(I98*H98,2)</f>
        <v>0</v>
      </c>
      <c r="BL98" s="17" t="s">
        <v>134</v>
      </c>
      <c r="BM98" s="17" t="s">
        <v>766</v>
      </c>
    </row>
    <row r="99" spans="2:65" s="11" customFormat="1" ht="22.9" customHeight="1">
      <c r="B99" s="167"/>
      <c r="C99" s="168"/>
      <c r="D99" s="169" t="s">
        <v>74</v>
      </c>
      <c r="E99" s="181" t="s">
        <v>134</v>
      </c>
      <c r="F99" s="181" t="s">
        <v>767</v>
      </c>
      <c r="G99" s="168"/>
      <c r="H99" s="168"/>
      <c r="I99" s="171"/>
      <c r="J99" s="182">
        <f>BK99</f>
        <v>0</v>
      </c>
      <c r="K99" s="168"/>
      <c r="L99" s="173"/>
      <c r="M99" s="174"/>
      <c r="N99" s="175"/>
      <c r="O99" s="175"/>
      <c r="P99" s="176">
        <f>SUM(P100:P101)</f>
        <v>0</v>
      </c>
      <c r="Q99" s="175"/>
      <c r="R99" s="176">
        <f>SUM(R100:R101)</f>
        <v>44.5</v>
      </c>
      <c r="S99" s="175"/>
      <c r="T99" s="177">
        <f>SUM(T100:T101)</f>
        <v>0</v>
      </c>
      <c r="AR99" s="178" t="s">
        <v>19</v>
      </c>
      <c r="AT99" s="179" t="s">
        <v>74</v>
      </c>
      <c r="AU99" s="179" t="s">
        <v>19</v>
      </c>
      <c r="AY99" s="178" t="s">
        <v>126</v>
      </c>
      <c r="BK99" s="180">
        <f>SUM(BK100:BK101)</f>
        <v>0</v>
      </c>
    </row>
    <row r="100" spans="2:65" s="1" customFormat="1" ht="16.5" customHeight="1">
      <c r="B100" s="34"/>
      <c r="C100" s="183" t="s">
        <v>183</v>
      </c>
      <c r="D100" s="183" t="s">
        <v>129</v>
      </c>
      <c r="E100" s="184" t="s">
        <v>768</v>
      </c>
      <c r="F100" s="185" t="s">
        <v>769</v>
      </c>
      <c r="G100" s="186" t="s">
        <v>165</v>
      </c>
      <c r="H100" s="187">
        <v>100</v>
      </c>
      <c r="I100" s="188"/>
      <c r="J100" s="189">
        <f>ROUND(I100*H100,2)</f>
        <v>0</v>
      </c>
      <c r="K100" s="185" t="s">
        <v>752</v>
      </c>
      <c r="L100" s="38"/>
      <c r="M100" s="190" t="s">
        <v>1</v>
      </c>
      <c r="N100" s="191" t="s">
        <v>46</v>
      </c>
      <c r="O100" s="60"/>
      <c r="P100" s="192">
        <f>O100*H100</f>
        <v>0</v>
      </c>
      <c r="Q100" s="192">
        <v>0.4</v>
      </c>
      <c r="R100" s="192">
        <f>Q100*H100</f>
        <v>40</v>
      </c>
      <c r="S100" s="192">
        <v>0</v>
      </c>
      <c r="T100" s="193">
        <f>S100*H100</f>
        <v>0</v>
      </c>
      <c r="AR100" s="17" t="s">
        <v>134</v>
      </c>
      <c r="AT100" s="17" t="s">
        <v>129</v>
      </c>
      <c r="AU100" s="17" t="s">
        <v>83</v>
      </c>
      <c r="AY100" s="17" t="s">
        <v>126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7" t="s">
        <v>19</v>
      </c>
      <c r="BK100" s="194">
        <f>ROUND(I100*H100,2)</f>
        <v>0</v>
      </c>
      <c r="BL100" s="17" t="s">
        <v>134</v>
      </c>
      <c r="BM100" s="17" t="s">
        <v>770</v>
      </c>
    </row>
    <row r="101" spans="2:65" s="1" customFormat="1" ht="16.5" customHeight="1">
      <c r="B101" s="34"/>
      <c r="C101" s="230" t="s">
        <v>192</v>
      </c>
      <c r="D101" s="230" t="s">
        <v>173</v>
      </c>
      <c r="E101" s="231" t="s">
        <v>771</v>
      </c>
      <c r="F101" s="232" t="s">
        <v>772</v>
      </c>
      <c r="G101" s="233" t="s">
        <v>176</v>
      </c>
      <c r="H101" s="234">
        <v>4.5</v>
      </c>
      <c r="I101" s="235"/>
      <c r="J101" s="236">
        <f>ROUND(I101*H101,2)</f>
        <v>0</v>
      </c>
      <c r="K101" s="232" t="s">
        <v>773</v>
      </c>
      <c r="L101" s="237"/>
      <c r="M101" s="238" t="s">
        <v>1</v>
      </c>
      <c r="N101" s="239" t="s">
        <v>46</v>
      </c>
      <c r="O101" s="60"/>
      <c r="P101" s="192">
        <f>O101*H101</f>
        <v>0</v>
      </c>
      <c r="Q101" s="192">
        <v>1</v>
      </c>
      <c r="R101" s="192">
        <f>Q101*H101</f>
        <v>4.5</v>
      </c>
      <c r="S101" s="192">
        <v>0</v>
      </c>
      <c r="T101" s="193">
        <f>S101*H101</f>
        <v>0</v>
      </c>
      <c r="AR101" s="17" t="s">
        <v>177</v>
      </c>
      <c r="AT101" s="17" t="s">
        <v>173</v>
      </c>
      <c r="AU101" s="17" t="s">
        <v>83</v>
      </c>
      <c r="AY101" s="17" t="s">
        <v>126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7" t="s">
        <v>19</v>
      </c>
      <c r="BK101" s="194">
        <f>ROUND(I101*H101,2)</f>
        <v>0</v>
      </c>
      <c r="BL101" s="17" t="s">
        <v>134</v>
      </c>
      <c r="BM101" s="17" t="s">
        <v>774</v>
      </c>
    </row>
    <row r="102" spans="2:65" s="11" customFormat="1" ht="25.9" customHeight="1">
      <c r="B102" s="167"/>
      <c r="C102" s="168"/>
      <c r="D102" s="169" t="s">
        <v>74</v>
      </c>
      <c r="E102" s="170" t="s">
        <v>639</v>
      </c>
      <c r="F102" s="170" t="s">
        <v>640</v>
      </c>
      <c r="G102" s="168"/>
      <c r="H102" s="168"/>
      <c r="I102" s="171"/>
      <c r="J102" s="172">
        <f>BK102</f>
        <v>0</v>
      </c>
      <c r="K102" s="168"/>
      <c r="L102" s="173"/>
      <c r="M102" s="174"/>
      <c r="N102" s="175"/>
      <c r="O102" s="175"/>
      <c r="P102" s="176">
        <f>SUM(P103:P142)</f>
        <v>0</v>
      </c>
      <c r="Q102" s="175"/>
      <c r="R102" s="176">
        <f>SUM(R103:R142)</f>
        <v>0</v>
      </c>
      <c r="S102" s="175"/>
      <c r="T102" s="177">
        <f>SUM(T103:T142)</f>
        <v>0</v>
      </c>
      <c r="AR102" s="178" t="s">
        <v>134</v>
      </c>
      <c r="AT102" s="179" t="s">
        <v>74</v>
      </c>
      <c r="AU102" s="179" t="s">
        <v>75</v>
      </c>
      <c r="AY102" s="178" t="s">
        <v>126</v>
      </c>
      <c r="BK102" s="180">
        <f>SUM(BK103:BK142)</f>
        <v>0</v>
      </c>
    </row>
    <row r="103" spans="2:65" s="1" customFormat="1" ht="16.5" customHeight="1">
      <c r="B103" s="34"/>
      <c r="C103" s="183" t="s">
        <v>177</v>
      </c>
      <c r="D103" s="183" t="s">
        <v>129</v>
      </c>
      <c r="E103" s="184" t="s">
        <v>775</v>
      </c>
      <c r="F103" s="185" t="s">
        <v>776</v>
      </c>
      <c r="G103" s="186" t="s">
        <v>155</v>
      </c>
      <c r="H103" s="187">
        <v>200</v>
      </c>
      <c r="I103" s="188"/>
      <c r="J103" s="189">
        <f t="shared" ref="J103:J142" si="0">ROUND(I103*H103,2)</f>
        <v>0</v>
      </c>
      <c r="K103" s="185" t="s">
        <v>773</v>
      </c>
      <c r="L103" s="38"/>
      <c r="M103" s="190" t="s">
        <v>1</v>
      </c>
      <c r="N103" s="191" t="s">
        <v>46</v>
      </c>
      <c r="O103" s="60"/>
      <c r="P103" s="192">
        <f t="shared" ref="P103:P142" si="1">O103*H103</f>
        <v>0</v>
      </c>
      <c r="Q103" s="192">
        <v>0</v>
      </c>
      <c r="R103" s="192">
        <f t="shared" ref="R103:R142" si="2">Q103*H103</f>
        <v>0</v>
      </c>
      <c r="S103" s="192">
        <v>0</v>
      </c>
      <c r="T103" s="193">
        <f t="shared" ref="T103:T142" si="3">S103*H103</f>
        <v>0</v>
      </c>
      <c r="AR103" s="17" t="s">
        <v>644</v>
      </c>
      <c r="AT103" s="17" t="s">
        <v>129</v>
      </c>
      <c r="AU103" s="17" t="s">
        <v>19</v>
      </c>
      <c r="AY103" s="17" t="s">
        <v>126</v>
      </c>
      <c r="BE103" s="194">
        <f t="shared" ref="BE103:BE142" si="4">IF(N103="základní",J103,0)</f>
        <v>0</v>
      </c>
      <c r="BF103" s="194">
        <f t="shared" ref="BF103:BF142" si="5">IF(N103="snížená",J103,0)</f>
        <v>0</v>
      </c>
      <c r="BG103" s="194">
        <f t="shared" ref="BG103:BG142" si="6">IF(N103="zákl. přenesená",J103,0)</f>
        <v>0</v>
      </c>
      <c r="BH103" s="194">
        <f t="shared" ref="BH103:BH142" si="7">IF(N103="sníž. přenesená",J103,0)</f>
        <v>0</v>
      </c>
      <c r="BI103" s="194">
        <f t="shared" ref="BI103:BI142" si="8">IF(N103="nulová",J103,0)</f>
        <v>0</v>
      </c>
      <c r="BJ103" s="17" t="s">
        <v>19</v>
      </c>
      <c r="BK103" s="194">
        <f t="shared" ref="BK103:BK142" si="9">ROUND(I103*H103,2)</f>
        <v>0</v>
      </c>
      <c r="BL103" s="17" t="s">
        <v>644</v>
      </c>
      <c r="BM103" s="17" t="s">
        <v>777</v>
      </c>
    </row>
    <row r="104" spans="2:65" s="1" customFormat="1" ht="16.5" customHeight="1">
      <c r="B104" s="34"/>
      <c r="C104" s="230" t="s">
        <v>206</v>
      </c>
      <c r="D104" s="230" t="s">
        <v>173</v>
      </c>
      <c r="E104" s="231" t="s">
        <v>778</v>
      </c>
      <c r="F104" s="232" t="s">
        <v>779</v>
      </c>
      <c r="G104" s="233" t="s">
        <v>155</v>
      </c>
      <c r="H104" s="234">
        <v>20</v>
      </c>
      <c r="I104" s="235"/>
      <c r="J104" s="236">
        <f t="shared" si="0"/>
        <v>0</v>
      </c>
      <c r="K104" s="232" t="s">
        <v>773</v>
      </c>
      <c r="L104" s="237"/>
      <c r="M104" s="238" t="s">
        <v>1</v>
      </c>
      <c r="N104" s="239" t="s">
        <v>46</v>
      </c>
      <c r="O104" s="60"/>
      <c r="P104" s="192">
        <f t="shared" si="1"/>
        <v>0</v>
      </c>
      <c r="Q104" s="192">
        <v>0</v>
      </c>
      <c r="R104" s="192">
        <f t="shared" si="2"/>
        <v>0</v>
      </c>
      <c r="S104" s="192">
        <v>0</v>
      </c>
      <c r="T104" s="193">
        <f t="shared" si="3"/>
        <v>0</v>
      </c>
      <c r="AR104" s="17" t="s">
        <v>780</v>
      </c>
      <c r="AT104" s="17" t="s">
        <v>173</v>
      </c>
      <c r="AU104" s="17" t="s">
        <v>19</v>
      </c>
      <c r="AY104" s="17" t="s">
        <v>126</v>
      </c>
      <c r="BE104" s="194">
        <f t="shared" si="4"/>
        <v>0</v>
      </c>
      <c r="BF104" s="194">
        <f t="shared" si="5"/>
        <v>0</v>
      </c>
      <c r="BG104" s="194">
        <f t="shared" si="6"/>
        <v>0</v>
      </c>
      <c r="BH104" s="194">
        <f t="shared" si="7"/>
        <v>0</v>
      </c>
      <c r="BI104" s="194">
        <f t="shared" si="8"/>
        <v>0</v>
      </c>
      <c r="BJ104" s="17" t="s">
        <v>19</v>
      </c>
      <c r="BK104" s="194">
        <f t="shared" si="9"/>
        <v>0</v>
      </c>
      <c r="BL104" s="17" t="s">
        <v>780</v>
      </c>
      <c r="BM104" s="17" t="s">
        <v>781</v>
      </c>
    </row>
    <row r="105" spans="2:65" s="1" customFormat="1" ht="16.5" customHeight="1">
      <c r="B105" s="34"/>
      <c r="C105" s="230" t="s">
        <v>25</v>
      </c>
      <c r="D105" s="230" t="s">
        <v>173</v>
      </c>
      <c r="E105" s="231" t="s">
        <v>782</v>
      </c>
      <c r="F105" s="232" t="s">
        <v>783</v>
      </c>
      <c r="G105" s="233" t="s">
        <v>155</v>
      </c>
      <c r="H105" s="234">
        <v>20</v>
      </c>
      <c r="I105" s="235"/>
      <c r="J105" s="236">
        <f t="shared" si="0"/>
        <v>0</v>
      </c>
      <c r="K105" s="232" t="s">
        <v>773</v>
      </c>
      <c r="L105" s="237"/>
      <c r="M105" s="238" t="s">
        <v>1</v>
      </c>
      <c r="N105" s="239" t="s">
        <v>46</v>
      </c>
      <c r="O105" s="60"/>
      <c r="P105" s="192">
        <f t="shared" si="1"/>
        <v>0</v>
      </c>
      <c r="Q105" s="192">
        <v>0</v>
      </c>
      <c r="R105" s="192">
        <f t="shared" si="2"/>
        <v>0</v>
      </c>
      <c r="S105" s="192">
        <v>0</v>
      </c>
      <c r="T105" s="193">
        <f t="shared" si="3"/>
        <v>0</v>
      </c>
      <c r="AR105" s="17" t="s">
        <v>780</v>
      </c>
      <c r="AT105" s="17" t="s">
        <v>173</v>
      </c>
      <c r="AU105" s="17" t="s">
        <v>19</v>
      </c>
      <c r="AY105" s="17" t="s">
        <v>126</v>
      </c>
      <c r="BE105" s="194">
        <f t="shared" si="4"/>
        <v>0</v>
      </c>
      <c r="BF105" s="194">
        <f t="shared" si="5"/>
        <v>0</v>
      </c>
      <c r="BG105" s="194">
        <f t="shared" si="6"/>
        <v>0</v>
      </c>
      <c r="BH105" s="194">
        <f t="shared" si="7"/>
        <v>0</v>
      </c>
      <c r="BI105" s="194">
        <f t="shared" si="8"/>
        <v>0</v>
      </c>
      <c r="BJ105" s="17" t="s">
        <v>19</v>
      </c>
      <c r="BK105" s="194">
        <f t="shared" si="9"/>
        <v>0</v>
      </c>
      <c r="BL105" s="17" t="s">
        <v>780</v>
      </c>
      <c r="BM105" s="17" t="s">
        <v>784</v>
      </c>
    </row>
    <row r="106" spans="2:65" s="1" customFormat="1" ht="16.5" customHeight="1">
      <c r="B106" s="34"/>
      <c r="C106" s="183" t="s">
        <v>218</v>
      </c>
      <c r="D106" s="183" t="s">
        <v>129</v>
      </c>
      <c r="E106" s="184" t="s">
        <v>785</v>
      </c>
      <c r="F106" s="185" t="s">
        <v>786</v>
      </c>
      <c r="G106" s="186" t="s">
        <v>155</v>
      </c>
      <c r="H106" s="187">
        <v>200</v>
      </c>
      <c r="I106" s="188"/>
      <c r="J106" s="189">
        <f t="shared" si="0"/>
        <v>0</v>
      </c>
      <c r="K106" s="185" t="s">
        <v>773</v>
      </c>
      <c r="L106" s="38"/>
      <c r="M106" s="190" t="s">
        <v>1</v>
      </c>
      <c r="N106" s="191" t="s">
        <v>46</v>
      </c>
      <c r="O106" s="60"/>
      <c r="P106" s="192">
        <f t="shared" si="1"/>
        <v>0</v>
      </c>
      <c r="Q106" s="192">
        <v>0</v>
      </c>
      <c r="R106" s="192">
        <f t="shared" si="2"/>
        <v>0</v>
      </c>
      <c r="S106" s="192">
        <v>0</v>
      </c>
      <c r="T106" s="193">
        <f t="shared" si="3"/>
        <v>0</v>
      </c>
      <c r="AR106" s="17" t="s">
        <v>644</v>
      </c>
      <c r="AT106" s="17" t="s">
        <v>129</v>
      </c>
      <c r="AU106" s="17" t="s">
        <v>19</v>
      </c>
      <c r="AY106" s="17" t="s">
        <v>126</v>
      </c>
      <c r="BE106" s="194">
        <f t="shared" si="4"/>
        <v>0</v>
      </c>
      <c r="BF106" s="194">
        <f t="shared" si="5"/>
        <v>0</v>
      </c>
      <c r="BG106" s="194">
        <f t="shared" si="6"/>
        <v>0</v>
      </c>
      <c r="BH106" s="194">
        <f t="shared" si="7"/>
        <v>0</v>
      </c>
      <c r="BI106" s="194">
        <f t="shared" si="8"/>
        <v>0</v>
      </c>
      <c r="BJ106" s="17" t="s">
        <v>19</v>
      </c>
      <c r="BK106" s="194">
        <f t="shared" si="9"/>
        <v>0</v>
      </c>
      <c r="BL106" s="17" t="s">
        <v>644</v>
      </c>
      <c r="BM106" s="17" t="s">
        <v>787</v>
      </c>
    </row>
    <row r="107" spans="2:65" s="1" customFormat="1" ht="16.5" customHeight="1">
      <c r="B107" s="34"/>
      <c r="C107" s="183" t="s">
        <v>226</v>
      </c>
      <c r="D107" s="183" t="s">
        <v>129</v>
      </c>
      <c r="E107" s="184" t="s">
        <v>788</v>
      </c>
      <c r="F107" s="185" t="s">
        <v>789</v>
      </c>
      <c r="G107" s="186" t="s">
        <v>155</v>
      </c>
      <c r="H107" s="187">
        <v>1110</v>
      </c>
      <c r="I107" s="188"/>
      <c r="J107" s="189">
        <f t="shared" si="0"/>
        <v>0</v>
      </c>
      <c r="K107" s="185" t="s">
        <v>773</v>
      </c>
      <c r="L107" s="38"/>
      <c r="M107" s="190" t="s">
        <v>1</v>
      </c>
      <c r="N107" s="191" t="s">
        <v>46</v>
      </c>
      <c r="O107" s="60"/>
      <c r="P107" s="192">
        <f t="shared" si="1"/>
        <v>0</v>
      </c>
      <c r="Q107" s="192">
        <v>0</v>
      </c>
      <c r="R107" s="192">
        <f t="shared" si="2"/>
        <v>0</v>
      </c>
      <c r="S107" s="192">
        <v>0</v>
      </c>
      <c r="T107" s="193">
        <f t="shared" si="3"/>
        <v>0</v>
      </c>
      <c r="AR107" s="17" t="s">
        <v>644</v>
      </c>
      <c r="AT107" s="17" t="s">
        <v>129</v>
      </c>
      <c r="AU107" s="17" t="s">
        <v>19</v>
      </c>
      <c r="AY107" s="17" t="s">
        <v>126</v>
      </c>
      <c r="BE107" s="194">
        <f t="shared" si="4"/>
        <v>0</v>
      </c>
      <c r="BF107" s="194">
        <f t="shared" si="5"/>
        <v>0</v>
      </c>
      <c r="BG107" s="194">
        <f t="shared" si="6"/>
        <v>0</v>
      </c>
      <c r="BH107" s="194">
        <f t="shared" si="7"/>
        <v>0</v>
      </c>
      <c r="BI107" s="194">
        <f t="shared" si="8"/>
        <v>0</v>
      </c>
      <c r="BJ107" s="17" t="s">
        <v>19</v>
      </c>
      <c r="BK107" s="194">
        <f t="shared" si="9"/>
        <v>0</v>
      </c>
      <c r="BL107" s="17" t="s">
        <v>644</v>
      </c>
      <c r="BM107" s="17" t="s">
        <v>790</v>
      </c>
    </row>
    <row r="108" spans="2:65" s="1" customFormat="1" ht="16.5" customHeight="1">
      <c r="B108" s="34"/>
      <c r="C108" s="183" t="s">
        <v>231</v>
      </c>
      <c r="D108" s="183" t="s">
        <v>129</v>
      </c>
      <c r="E108" s="184" t="s">
        <v>791</v>
      </c>
      <c r="F108" s="185" t="s">
        <v>792</v>
      </c>
      <c r="G108" s="186" t="s">
        <v>155</v>
      </c>
      <c r="H108" s="187">
        <v>555</v>
      </c>
      <c r="I108" s="188"/>
      <c r="J108" s="189">
        <f t="shared" si="0"/>
        <v>0</v>
      </c>
      <c r="K108" s="185" t="s">
        <v>773</v>
      </c>
      <c r="L108" s="38"/>
      <c r="M108" s="190" t="s">
        <v>1</v>
      </c>
      <c r="N108" s="191" t="s">
        <v>46</v>
      </c>
      <c r="O108" s="60"/>
      <c r="P108" s="192">
        <f t="shared" si="1"/>
        <v>0</v>
      </c>
      <c r="Q108" s="192">
        <v>0</v>
      </c>
      <c r="R108" s="192">
        <f t="shared" si="2"/>
        <v>0</v>
      </c>
      <c r="S108" s="192">
        <v>0</v>
      </c>
      <c r="T108" s="193">
        <f t="shared" si="3"/>
        <v>0</v>
      </c>
      <c r="AR108" s="17" t="s">
        <v>644</v>
      </c>
      <c r="AT108" s="17" t="s">
        <v>129</v>
      </c>
      <c r="AU108" s="17" t="s">
        <v>19</v>
      </c>
      <c r="AY108" s="17" t="s">
        <v>126</v>
      </c>
      <c r="BE108" s="194">
        <f t="shared" si="4"/>
        <v>0</v>
      </c>
      <c r="BF108" s="194">
        <f t="shared" si="5"/>
        <v>0</v>
      </c>
      <c r="BG108" s="194">
        <f t="shared" si="6"/>
        <v>0</v>
      </c>
      <c r="BH108" s="194">
        <f t="shared" si="7"/>
        <v>0</v>
      </c>
      <c r="BI108" s="194">
        <f t="shared" si="8"/>
        <v>0</v>
      </c>
      <c r="BJ108" s="17" t="s">
        <v>19</v>
      </c>
      <c r="BK108" s="194">
        <f t="shared" si="9"/>
        <v>0</v>
      </c>
      <c r="BL108" s="17" t="s">
        <v>644</v>
      </c>
      <c r="BM108" s="17" t="s">
        <v>793</v>
      </c>
    </row>
    <row r="109" spans="2:65" s="1" customFormat="1" ht="16.5" customHeight="1">
      <c r="B109" s="34"/>
      <c r="C109" s="183" t="s">
        <v>238</v>
      </c>
      <c r="D109" s="183" t="s">
        <v>129</v>
      </c>
      <c r="E109" s="184" t="s">
        <v>794</v>
      </c>
      <c r="F109" s="185" t="s">
        <v>795</v>
      </c>
      <c r="G109" s="186" t="s">
        <v>155</v>
      </c>
      <c r="H109" s="187">
        <v>555</v>
      </c>
      <c r="I109" s="188"/>
      <c r="J109" s="189">
        <f t="shared" si="0"/>
        <v>0</v>
      </c>
      <c r="K109" s="185" t="s">
        <v>773</v>
      </c>
      <c r="L109" s="38"/>
      <c r="M109" s="190" t="s">
        <v>1</v>
      </c>
      <c r="N109" s="191" t="s">
        <v>46</v>
      </c>
      <c r="O109" s="60"/>
      <c r="P109" s="192">
        <f t="shared" si="1"/>
        <v>0</v>
      </c>
      <c r="Q109" s="192">
        <v>0</v>
      </c>
      <c r="R109" s="192">
        <f t="shared" si="2"/>
        <v>0</v>
      </c>
      <c r="S109" s="192">
        <v>0</v>
      </c>
      <c r="T109" s="193">
        <f t="shared" si="3"/>
        <v>0</v>
      </c>
      <c r="AR109" s="17" t="s">
        <v>644</v>
      </c>
      <c r="AT109" s="17" t="s">
        <v>129</v>
      </c>
      <c r="AU109" s="17" t="s">
        <v>19</v>
      </c>
      <c r="AY109" s="17" t="s">
        <v>126</v>
      </c>
      <c r="BE109" s="194">
        <f t="shared" si="4"/>
        <v>0</v>
      </c>
      <c r="BF109" s="194">
        <f t="shared" si="5"/>
        <v>0</v>
      </c>
      <c r="BG109" s="194">
        <f t="shared" si="6"/>
        <v>0</v>
      </c>
      <c r="BH109" s="194">
        <f t="shared" si="7"/>
        <v>0</v>
      </c>
      <c r="BI109" s="194">
        <f t="shared" si="8"/>
        <v>0</v>
      </c>
      <c r="BJ109" s="17" t="s">
        <v>19</v>
      </c>
      <c r="BK109" s="194">
        <f t="shared" si="9"/>
        <v>0</v>
      </c>
      <c r="BL109" s="17" t="s">
        <v>644</v>
      </c>
      <c r="BM109" s="17" t="s">
        <v>796</v>
      </c>
    </row>
    <row r="110" spans="2:65" s="1" customFormat="1" ht="16.5" customHeight="1">
      <c r="B110" s="34"/>
      <c r="C110" s="183" t="s">
        <v>8</v>
      </c>
      <c r="D110" s="183" t="s">
        <v>129</v>
      </c>
      <c r="E110" s="184" t="s">
        <v>797</v>
      </c>
      <c r="F110" s="185" t="s">
        <v>798</v>
      </c>
      <c r="G110" s="186" t="s">
        <v>234</v>
      </c>
      <c r="H110" s="187">
        <v>40</v>
      </c>
      <c r="I110" s="188"/>
      <c r="J110" s="189">
        <f t="shared" si="0"/>
        <v>0</v>
      </c>
      <c r="K110" s="185" t="s">
        <v>773</v>
      </c>
      <c r="L110" s="38"/>
      <c r="M110" s="190" t="s">
        <v>1</v>
      </c>
      <c r="N110" s="191" t="s">
        <v>46</v>
      </c>
      <c r="O110" s="60"/>
      <c r="P110" s="192">
        <f t="shared" si="1"/>
        <v>0</v>
      </c>
      <c r="Q110" s="192">
        <v>0</v>
      </c>
      <c r="R110" s="192">
        <f t="shared" si="2"/>
        <v>0</v>
      </c>
      <c r="S110" s="192">
        <v>0</v>
      </c>
      <c r="T110" s="193">
        <f t="shared" si="3"/>
        <v>0</v>
      </c>
      <c r="AR110" s="17" t="s">
        <v>644</v>
      </c>
      <c r="AT110" s="17" t="s">
        <v>129</v>
      </c>
      <c r="AU110" s="17" t="s">
        <v>19</v>
      </c>
      <c r="AY110" s="17" t="s">
        <v>126</v>
      </c>
      <c r="BE110" s="194">
        <f t="shared" si="4"/>
        <v>0</v>
      </c>
      <c r="BF110" s="194">
        <f t="shared" si="5"/>
        <v>0</v>
      </c>
      <c r="BG110" s="194">
        <f t="shared" si="6"/>
        <v>0</v>
      </c>
      <c r="BH110" s="194">
        <f t="shared" si="7"/>
        <v>0</v>
      </c>
      <c r="BI110" s="194">
        <f t="shared" si="8"/>
        <v>0</v>
      </c>
      <c r="BJ110" s="17" t="s">
        <v>19</v>
      </c>
      <c r="BK110" s="194">
        <f t="shared" si="9"/>
        <v>0</v>
      </c>
      <c r="BL110" s="17" t="s">
        <v>644</v>
      </c>
      <c r="BM110" s="17" t="s">
        <v>799</v>
      </c>
    </row>
    <row r="111" spans="2:65" s="1" customFormat="1" ht="22.5" customHeight="1">
      <c r="B111" s="34"/>
      <c r="C111" s="230" t="s">
        <v>247</v>
      </c>
      <c r="D111" s="230" t="s">
        <v>173</v>
      </c>
      <c r="E111" s="231" t="s">
        <v>800</v>
      </c>
      <c r="F111" s="232" t="s">
        <v>801</v>
      </c>
      <c r="G111" s="233" t="s">
        <v>234</v>
      </c>
      <c r="H111" s="234">
        <v>100</v>
      </c>
      <c r="I111" s="235"/>
      <c r="J111" s="236">
        <f t="shared" si="0"/>
        <v>0</v>
      </c>
      <c r="K111" s="232" t="s">
        <v>773</v>
      </c>
      <c r="L111" s="237"/>
      <c r="M111" s="238" t="s">
        <v>1</v>
      </c>
      <c r="N111" s="239" t="s">
        <v>46</v>
      </c>
      <c r="O111" s="60"/>
      <c r="P111" s="192">
        <f t="shared" si="1"/>
        <v>0</v>
      </c>
      <c r="Q111" s="192">
        <v>0</v>
      </c>
      <c r="R111" s="192">
        <f t="shared" si="2"/>
        <v>0</v>
      </c>
      <c r="S111" s="192">
        <v>0</v>
      </c>
      <c r="T111" s="193">
        <f t="shared" si="3"/>
        <v>0</v>
      </c>
      <c r="AR111" s="17" t="s">
        <v>780</v>
      </c>
      <c r="AT111" s="17" t="s">
        <v>173</v>
      </c>
      <c r="AU111" s="17" t="s">
        <v>19</v>
      </c>
      <c r="AY111" s="17" t="s">
        <v>126</v>
      </c>
      <c r="BE111" s="194">
        <f t="shared" si="4"/>
        <v>0</v>
      </c>
      <c r="BF111" s="194">
        <f t="shared" si="5"/>
        <v>0</v>
      </c>
      <c r="BG111" s="194">
        <f t="shared" si="6"/>
        <v>0</v>
      </c>
      <c r="BH111" s="194">
        <f t="shared" si="7"/>
        <v>0</v>
      </c>
      <c r="BI111" s="194">
        <f t="shared" si="8"/>
        <v>0</v>
      </c>
      <c r="BJ111" s="17" t="s">
        <v>19</v>
      </c>
      <c r="BK111" s="194">
        <f t="shared" si="9"/>
        <v>0</v>
      </c>
      <c r="BL111" s="17" t="s">
        <v>780</v>
      </c>
      <c r="BM111" s="17" t="s">
        <v>802</v>
      </c>
    </row>
    <row r="112" spans="2:65" s="1" customFormat="1" ht="16.5" customHeight="1">
      <c r="B112" s="34"/>
      <c r="C112" s="183" t="s">
        <v>253</v>
      </c>
      <c r="D112" s="183" t="s">
        <v>129</v>
      </c>
      <c r="E112" s="184" t="s">
        <v>803</v>
      </c>
      <c r="F112" s="185" t="s">
        <v>804</v>
      </c>
      <c r="G112" s="186" t="s">
        <v>234</v>
      </c>
      <c r="H112" s="187">
        <v>4</v>
      </c>
      <c r="I112" s="188"/>
      <c r="J112" s="189">
        <f t="shared" si="0"/>
        <v>0</v>
      </c>
      <c r="K112" s="185" t="s">
        <v>773</v>
      </c>
      <c r="L112" s="38"/>
      <c r="M112" s="190" t="s">
        <v>1</v>
      </c>
      <c r="N112" s="191" t="s">
        <v>46</v>
      </c>
      <c r="O112" s="60"/>
      <c r="P112" s="192">
        <f t="shared" si="1"/>
        <v>0</v>
      </c>
      <c r="Q112" s="192">
        <v>0</v>
      </c>
      <c r="R112" s="192">
        <f t="shared" si="2"/>
        <v>0</v>
      </c>
      <c r="S112" s="192">
        <v>0</v>
      </c>
      <c r="T112" s="193">
        <f t="shared" si="3"/>
        <v>0</v>
      </c>
      <c r="AR112" s="17" t="s">
        <v>644</v>
      </c>
      <c r="AT112" s="17" t="s">
        <v>129</v>
      </c>
      <c r="AU112" s="17" t="s">
        <v>19</v>
      </c>
      <c r="AY112" s="17" t="s">
        <v>126</v>
      </c>
      <c r="BE112" s="194">
        <f t="shared" si="4"/>
        <v>0</v>
      </c>
      <c r="BF112" s="194">
        <f t="shared" si="5"/>
        <v>0</v>
      </c>
      <c r="BG112" s="194">
        <f t="shared" si="6"/>
        <v>0</v>
      </c>
      <c r="BH112" s="194">
        <f t="shared" si="7"/>
        <v>0</v>
      </c>
      <c r="BI112" s="194">
        <f t="shared" si="8"/>
        <v>0</v>
      </c>
      <c r="BJ112" s="17" t="s">
        <v>19</v>
      </c>
      <c r="BK112" s="194">
        <f t="shared" si="9"/>
        <v>0</v>
      </c>
      <c r="BL112" s="17" t="s">
        <v>644</v>
      </c>
      <c r="BM112" s="17" t="s">
        <v>805</v>
      </c>
    </row>
    <row r="113" spans="2:65" s="1" customFormat="1" ht="16.5" customHeight="1">
      <c r="B113" s="34"/>
      <c r="C113" s="183" t="s">
        <v>258</v>
      </c>
      <c r="D113" s="183" t="s">
        <v>129</v>
      </c>
      <c r="E113" s="184" t="s">
        <v>806</v>
      </c>
      <c r="F113" s="185" t="s">
        <v>807</v>
      </c>
      <c r="G113" s="186" t="s">
        <v>155</v>
      </c>
      <c r="H113" s="187">
        <v>180</v>
      </c>
      <c r="I113" s="188"/>
      <c r="J113" s="189">
        <f t="shared" si="0"/>
        <v>0</v>
      </c>
      <c r="K113" s="185" t="s">
        <v>773</v>
      </c>
      <c r="L113" s="38"/>
      <c r="M113" s="190" t="s">
        <v>1</v>
      </c>
      <c r="N113" s="191" t="s">
        <v>46</v>
      </c>
      <c r="O113" s="60"/>
      <c r="P113" s="192">
        <f t="shared" si="1"/>
        <v>0</v>
      </c>
      <c r="Q113" s="192">
        <v>0</v>
      </c>
      <c r="R113" s="192">
        <f t="shared" si="2"/>
        <v>0</v>
      </c>
      <c r="S113" s="192">
        <v>0</v>
      </c>
      <c r="T113" s="193">
        <f t="shared" si="3"/>
        <v>0</v>
      </c>
      <c r="AR113" s="17" t="s">
        <v>644</v>
      </c>
      <c r="AT113" s="17" t="s">
        <v>129</v>
      </c>
      <c r="AU113" s="17" t="s">
        <v>19</v>
      </c>
      <c r="AY113" s="17" t="s">
        <v>126</v>
      </c>
      <c r="BE113" s="194">
        <f t="shared" si="4"/>
        <v>0</v>
      </c>
      <c r="BF113" s="194">
        <f t="shared" si="5"/>
        <v>0</v>
      </c>
      <c r="BG113" s="194">
        <f t="shared" si="6"/>
        <v>0</v>
      </c>
      <c r="BH113" s="194">
        <f t="shared" si="7"/>
        <v>0</v>
      </c>
      <c r="BI113" s="194">
        <f t="shared" si="8"/>
        <v>0</v>
      </c>
      <c r="BJ113" s="17" t="s">
        <v>19</v>
      </c>
      <c r="BK113" s="194">
        <f t="shared" si="9"/>
        <v>0</v>
      </c>
      <c r="BL113" s="17" t="s">
        <v>644</v>
      </c>
      <c r="BM113" s="17" t="s">
        <v>808</v>
      </c>
    </row>
    <row r="114" spans="2:65" s="1" customFormat="1" ht="22.5" customHeight="1">
      <c r="B114" s="34"/>
      <c r="C114" s="183" t="s">
        <v>262</v>
      </c>
      <c r="D114" s="183" t="s">
        <v>129</v>
      </c>
      <c r="E114" s="184" t="s">
        <v>809</v>
      </c>
      <c r="F114" s="185" t="s">
        <v>810</v>
      </c>
      <c r="G114" s="186" t="s">
        <v>234</v>
      </c>
      <c r="H114" s="187">
        <v>2</v>
      </c>
      <c r="I114" s="188"/>
      <c r="J114" s="189">
        <f t="shared" si="0"/>
        <v>0</v>
      </c>
      <c r="K114" s="185" t="s">
        <v>773</v>
      </c>
      <c r="L114" s="38"/>
      <c r="M114" s="190" t="s">
        <v>1</v>
      </c>
      <c r="N114" s="191" t="s">
        <v>46</v>
      </c>
      <c r="O114" s="60"/>
      <c r="P114" s="192">
        <f t="shared" si="1"/>
        <v>0</v>
      </c>
      <c r="Q114" s="192">
        <v>0</v>
      </c>
      <c r="R114" s="192">
        <f t="shared" si="2"/>
        <v>0</v>
      </c>
      <c r="S114" s="192">
        <v>0</v>
      </c>
      <c r="T114" s="193">
        <f t="shared" si="3"/>
        <v>0</v>
      </c>
      <c r="AR114" s="17" t="s">
        <v>644</v>
      </c>
      <c r="AT114" s="17" t="s">
        <v>129</v>
      </c>
      <c r="AU114" s="17" t="s">
        <v>19</v>
      </c>
      <c r="AY114" s="17" t="s">
        <v>126</v>
      </c>
      <c r="BE114" s="194">
        <f t="shared" si="4"/>
        <v>0</v>
      </c>
      <c r="BF114" s="194">
        <f t="shared" si="5"/>
        <v>0</v>
      </c>
      <c r="BG114" s="194">
        <f t="shared" si="6"/>
        <v>0</v>
      </c>
      <c r="BH114" s="194">
        <f t="shared" si="7"/>
        <v>0</v>
      </c>
      <c r="BI114" s="194">
        <f t="shared" si="8"/>
        <v>0</v>
      </c>
      <c r="BJ114" s="17" t="s">
        <v>19</v>
      </c>
      <c r="BK114" s="194">
        <f t="shared" si="9"/>
        <v>0</v>
      </c>
      <c r="BL114" s="17" t="s">
        <v>644</v>
      </c>
      <c r="BM114" s="17" t="s">
        <v>811</v>
      </c>
    </row>
    <row r="115" spans="2:65" s="1" customFormat="1" ht="22.5" customHeight="1">
      <c r="B115" s="34"/>
      <c r="C115" s="183" t="s">
        <v>268</v>
      </c>
      <c r="D115" s="183" t="s">
        <v>129</v>
      </c>
      <c r="E115" s="184" t="s">
        <v>812</v>
      </c>
      <c r="F115" s="185" t="s">
        <v>813</v>
      </c>
      <c r="G115" s="186" t="s">
        <v>234</v>
      </c>
      <c r="H115" s="187">
        <v>2</v>
      </c>
      <c r="I115" s="188"/>
      <c r="J115" s="189">
        <f t="shared" si="0"/>
        <v>0</v>
      </c>
      <c r="K115" s="185" t="s">
        <v>773</v>
      </c>
      <c r="L115" s="38"/>
      <c r="M115" s="190" t="s">
        <v>1</v>
      </c>
      <c r="N115" s="191" t="s">
        <v>46</v>
      </c>
      <c r="O115" s="60"/>
      <c r="P115" s="192">
        <f t="shared" si="1"/>
        <v>0</v>
      </c>
      <c r="Q115" s="192">
        <v>0</v>
      </c>
      <c r="R115" s="192">
        <f t="shared" si="2"/>
        <v>0</v>
      </c>
      <c r="S115" s="192">
        <v>0</v>
      </c>
      <c r="T115" s="193">
        <f t="shared" si="3"/>
        <v>0</v>
      </c>
      <c r="AR115" s="17" t="s">
        <v>644</v>
      </c>
      <c r="AT115" s="17" t="s">
        <v>129</v>
      </c>
      <c r="AU115" s="17" t="s">
        <v>19</v>
      </c>
      <c r="AY115" s="17" t="s">
        <v>126</v>
      </c>
      <c r="BE115" s="194">
        <f t="shared" si="4"/>
        <v>0</v>
      </c>
      <c r="BF115" s="194">
        <f t="shared" si="5"/>
        <v>0</v>
      </c>
      <c r="BG115" s="194">
        <f t="shared" si="6"/>
        <v>0</v>
      </c>
      <c r="BH115" s="194">
        <f t="shared" si="7"/>
        <v>0</v>
      </c>
      <c r="BI115" s="194">
        <f t="shared" si="8"/>
        <v>0</v>
      </c>
      <c r="BJ115" s="17" t="s">
        <v>19</v>
      </c>
      <c r="BK115" s="194">
        <f t="shared" si="9"/>
        <v>0</v>
      </c>
      <c r="BL115" s="17" t="s">
        <v>644</v>
      </c>
      <c r="BM115" s="17" t="s">
        <v>814</v>
      </c>
    </row>
    <row r="116" spans="2:65" s="1" customFormat="1" ht="22.5" customHeight="1">
      <c r="B116" s="34"/>
      <c r="C116" s="230" t="s">
        <v>7</v>
      </c>
      <c r="D116" s="230" t="s">
        <v>173</v>
      </c>
      <c r="E116" s="231" t="s">
        <v>815</v>
      </c>
      <c r="F116" s="232" t="s">
        <v>816</v>
      </c>
      <c r="G116" s="233" t="s">
        <v>817</v>
      </c>
      <c r="H116" s="234">
        <v>2</v>
      </c>
      <c r="I116" s="235"/>
      <c r="J116" s="236">
        <f t="shared" si="0"/>
        <v>0</v>
      </c>
      <c r="K116" s="232" t="s">
        <v>773</v>
      </c>
      <c r="L116" s="237"/>
      <c r="M116" s="238" t="s">
        <v>1</v>
      </c>
      <c r="N116" s="239" t="s">
        <v>46</v>
      </c>
      <c r="O116" s="60"/>
      <c r="P116" s="192">
        <f t="shared" si="1"/>
        <v>0</v>
      </c>
      <c r="Q116" s="192">
        <v>0</v>
      </c>
      <c r="R116" s="192">
        <f t="shared" si="2"/>
        <v>0</v>
      </c>
      <c r="S116" s="192">
        <v>0</v>
      </c>
      <c r="T116" s="193">
        <f t="shared" si="3"/>
        <v>0</v>
      </c>
      <c r="AR116" s="17" t="s">
        <v>780</v>
      </c>
      <c r="AT116" s="17" t="s">
        <v>173</v>
      </c>
      <c r="AU116" s="17" t="s">
        <v>19</v>
      </c>
      <c r="AY116" s="17" t="s">
        <v>126</v>
      </c>
      <c r="BE116" s="194">
        <f t="shared" si="4"/>
        <v>0</v>
      </c>
      <c r="BF116" s="194">
        <f t="shared" si="5"/>
        <v>0</v>
      </c>
      <c r="BG116" s="194">
        <f t="shared" si="6"/>
        <v>0</v>
      </c>
      <c r="BH116" s="194">
        <f t="shared" si="7"/>
        <v>0</v>
      </c>
      <c r="BI116" s="194">
        <f t="shared" si="8"/>
        <v>0</v>
      </c>
      <c r="BJ116" s="17" t="s">
        <v>19</v>
      </c>
      <c r="BK116" s="194">
        <f t="shared" si="9"/>
        <v>0</v>
      </c>
      <c r="BL116" s="17" t="s">
        <v>780</v>
      </c>
      <c r="BM116" s="17" t="s">
        <v>818</v>
      </c>
    </row>
    <row r="117" spans="2:65" s="1" customFormat="1" ht="16.5" customHeight="1">
      <c r="B117" s="34"/>
      <c r="C117" s="230" t="s">
        <v>276</v>
      </c>
      <c r="D117" s="230" t="s">
        <v>173</v>
      </c>
      <c r="E117" s="231" t="s">
        <v>819</v>
      </c>
      <c r="F117" s="232" t="s">
        <v>820</v>
      </c>
      <c r="G117" s="233" t="s">
        <v>165</v>
      </c>
      <c r="H117" s="234">
        <v>180</v>
      </c>
      <c r="I117" s="235"/>
      <c r="J117" s="236">
        <f t="shared" si="0"/>
        <v>0</v>
      </c>
      <c r="K117" s="232" t="s">
        <v>773</v>
      </c>
      <c r="L117" s="237"/>
      <c r="M117" s="238" t="s">
        <v>1</v>
      </c>
      <c r="N117" s="239" t="s">
        <v>46</v>
      </c>
      <c r="O117" s="60"/>
      <c r="P117" s="192">
        <f t="shared" si="1"/>
        <v>0</v>
      </c>
      <c r="Q117" s="192">
        <v>0</v>
      </c>
      <c r="R117" s="192">
        <f t="shared" si="2"/>
        <v>0</v>
      </c>
      <c r="S117" s="192">
        <v>0</v>
      </c>
      <c r="T117" s="193">
        <f t="shared" si="3"/>
        <v>0</v>
      </c>
      <c r="AR117" s="17" t="s">
        <v>780</v>
      </c>
      <c r="AT117" s="17" t="s">
        <v>173</v>
      </c>
      <c r="AU117" s="17" t="s">
        <v>19</v>
      </c>
      <c r="AY117" s="17" t="s">
        <v>126</v>
      </c>
      <c r="BE117" s="194">
        <f t="shared" si="4"/>
        <v>0</v>
      </c>
      <c r="BF117" s="194">
        <f t="shared" si="5"/>
        <v>0</v>
      </c>
      <c r="BG117" s="194">
        <f t="shared" si="6"/>
        <v>0</v>
      </c>
      <c r="BH117" s="194">
        <f t="shared" si="7"/>
        <v>0</v>
      </c>
      <c r="BI117" s="194">
        <f t="shared" si="8"/>
        <v>0</v>
      </c>
      <c r="BJ117" s="17" t="s">
        <v>19</v>
      </c>
      <c r="BK117" s="194">
        <f t="shared" si="9"/>
        <v>0</v>
      </c>
      <c r="BL117" s="17" t="s">
        <v>780</v>
      </c>
      <c r="BM117" s="17" t="s">
        <v>821</v>
      </c>
    </row>
    <row r="118" spans="2:65" s="1" customFormat="1" ht="16.5" customHeight="1">
      <c r="B118" s="34"/>
      <c r="C118" s="230" t="s">
        <v>284</v>
      </c>
      <c r="D118" s="230" t="s">
        <v>173</v>
      </c>
      <c r="E118" s="231" t="s">
        <v>822</v>
      </c>
      <c r="F118" s="232" t="s">
        <v>823</v>
      </c>
      <c r="G118" s="233" t="s">
        <v>817</v>
      </c>
      <c r="H118" s="234">
        <v>2</v>
      </c>
      <c r="I118" s="235"/>
      <c r="J118" s="236">
        <f t="shared" si="0"/>
        <v>0</v>
      </c>
      <c r="K118" s="232" t="s">
        <v>773</v>
      </c>
      <c r="L118" s="237"/>
      <c r="M118" s="238" t="s">
        <v>1</v>
      </c>
      <c r="N118" s="239" t="s">
        <v>46</v>
      </c>
      <c r="O118" s="60"/>
      <c r="P118" s="192">
        <f t="shared" si="1"/>
        <v>0</v>
      </c>
      <c r="Q118" s="192">
        <v>0</v>
      </c>
      <c r="R118" s="192">
        <f t="shared" si="2"/>
        <v>0</v>
      </c>
      <c r="S118" s="192">
        <v>0</v>
      </c>
      <c r="T118" s="193">
        <f t="shared" si="3"/>
        <v>0</v>
      </c>
      <c r="AR118" s="17" t="s">
        <v>780</v>
      </c>
      <c r="AT118" s="17" t="s">
        <v>173</v>
      </c>
      <c r="AU118" s="17" t="s">
        <v>19</v>
      </c>
      <c r="AY118" s="17" t="s">
        <v>126</v>
      </c>
      <c r="BE118" s="194">
        <f t="shared" si="4"/>
        <v>0</v>
      </c>
      <c r="BF118" s="194">
        <f t="shared" si="5"/>
        <v>0</v>
      </c>
      <c r="BG118" s="194">
        <f t="shared" si="6"/>
        <v>0</v>
      </c>
      <c r="BH118" s="194">
        <f t="shared" si="7"/>
        <v>0</v>
      </c>
      <c r="BI118" s="194">
        <f t="shared" si="8"/>
        <v>0</v>
      </c>
      <c r="BJ118" s="17" t="s">
        <v>19</v>
      </c>
      <c r="BK118" s="194">
        <f t="shared" si="9"/>
        <v>0</v>
      </c>
      <c r="BL118" s="17" t="s">
        <v>780</v>
      </c>
      <c r="BM118" s="17" t="s">
        <v>824</v>
      </c>
    </row>
    <row r="119" spans="2:65" s="1" customFormat="1" ht="16.5" customHeight="1">
      <c r="B119" s="34"/>
      <c r="C119" s="183" t="s">
        <v>290</v>
      </c>
      <c r="D119" s="183" t="s">
        <v>129</v>
      </c>
      <c r="E119" s="184" t="s">
        <v>825</v>
      </c>
      <c r="F119" s="185" t="s">
        <v>826</v>
      </c>
      <c r="G119" s="186" t="s">
        <v>234</v>
      </c>
      <c r="H119" s="187">
        <v>4</v>
      </c>
      <c r="I119" s="188"/>
      <c r="J119" s="189">
        <f t="shared" si="0"/>
        <v>0</v>
      </c>
      <c r="K119" s="185" t="s">
        <v>773</v>
      </c>
      <c r="L119" s="38"/>
      <c r="M119" s="190" t="s">
        <v>1</v>
      </c>
      <c r="N119" s="191" t="s">
        <v>46</v>
      </c>
      <c r="O119" s="60"/>
      <c r="P119" s="192">
        <f t="shared" si="1"/>
        <v>0</v>
      </c>
      <c r="Q119" s="192">
        <v>0</v>
      </c>
      <c r="R119" s="192">
        <f t="shared" si="2"/>
        <v>0</v>
      </c>
      <c r="S119" s="192">
        <v>0</v>
      </c>
      <c r="T119" s="193">
        <f t="shared" si="3"/>
        <v>0</v>
      </c>
      <c r="AR119" s="17" t="s">
        <v>644</v>
      </c>
      <c r="AT119" s="17" t="s">
        <v>129</v>
      </c>
      <c r="AU119" s="17" t="s">
        <v>19</v>
      </c>
      <c r="AY119" s="17" t="s">
        <v>126</v>
      </c>
      <c r="BE119" s="194">
        <f t="shared" si="4"/>
        <v>0</v>
      </c>
      <c r="BF119" s="194">
        <f t="shared" si="5"/>
        <v>0</v>
      </c>
      <c r="BG119" s="194">
        <f t="shared" si="6"/>
        <v>0</v>
      </c>
      <c r="BH119" s="194">
        <f t="shared" si="7"/>
        <v>0</v>
      </c>
      <c r="BI119" s="194">
        <f t="shared" si="8"/>
        <v>0</v>
      </c>
      <c r="BJ119" s="17" t="s">
        <v>19</v>
      </c>
      <c r="BK119" s="194">
        <f t="shared" si="9"/>
        <v>0</v>
      </c>
      <c r="BL119" s="17" t="s">
        <v>644</v>
      </c>
      <c r="BM119" s="17" t="s">
        <v>827</v>
      </c>
    </row>
    <row r="120" spans="2:65" s="1" customFormat="1" ht="16.5" customHeight="1">
      <c r="B120" s="34"/>
      <c r="C120" s="183" t="s">
        <v>298</v>
      </c>
      <c r="D120" s="183" t="s">
        <v>129</v>
      </c>
      <c r="E120" s="184" t="s">
        <v>828</v>
      </c>
      <c r="F120" s="185" t="s">
        <v>829</v>
      </c>
      <c r="G120" s="186" t="s">
        <v>234</v>
      </c>
      <c r="H120" s="187">
        <v>1</v>
      </c>
      <c r="I120" s="188"/>
      <c r="J120" s="189">
        <f t="shared" si="0"/>
        <v>0</v>
      </c>
      <c r="K120" s="185" t="s">
        <v>773</v>
      </c>
      <c r="L120" s="38"/>
      <c r="M120" s="190" t="s">
        <v>1</v>
      </c>
      <c r="N120" s="191" t="s">
        <v>46</v>
      </c>
      <c r="O120" s="60"/>
      <c r="P120" s="192">
        <f t="shared" si="1"/>
        <v>0</v>
      </c>
      <c r="Q120" s="192">
        <v>0</v>
      </c>
      <c r="R120" s="192">
        <f t="shared" si="2"/>
        <v>0</v>
      </c>
      <c r="S120" s="192">
        <v>0</v>
      </c>
      <c r="T120" s="193">
        <f t="shared" si="3"/>
        <v>0</v>
      </c>
      <c r="AR120" s="17" t="s">
        <v>644</v>
      </c>
      <c r="AT120" s="17" t="s">
        <v>129</v>
      </c>
      <c r="AU120" s="17" t="s">
        <v>19</v>
      </c>
      <c r="AY120" s="17" t="s">
        <v>126</v>
      </c>
      <c r="BE120" s="194">
        <f t="shared" si="4"/>
        <v>0</v>
      </c>
      <c r="BF120" s="194">
        <f t="shared" si="5"/>
        <v>0</v>
      </c>
      <c r="BG120" s="194">
        <f t="shared" si="6"/>
        <v>0</v>
      </c>
      <c r="BH120" s="194">
        <f t="shared" si="7"/>
        <v>0</v>
      </c>
      <c r="BI120" s="194">
        <f t="shared" si="8"/>
        <v>0</v>
      </c>
      <c r="BJ120" s="17" t="s">
        <v>19</v>
      </c>
      <c r="BK120" s="194">
        <f t="shared" si="9"/>
        <v>0</v>
      </c>
      <c r="BL120" s="17" t="s">
        <v>644</v>
      </c>
      <c r="BM120" s="17" t="s">
        <v>830</v>
      </c>
    </row>
    <row r="121" spans="2:65" s="1" customFormat="1" ht="16.5" customHeight="1">
      <c r="B121" s="34"/>
      <c r="C121" s="183" t="s">
        <v>303</v>
      </c>
      <c r="D121" s="183" t="s">
        <v>129</v>
      </c>
      <c r="E121" s="184" t="s">
        <v>831</v>
      </c>
      <c r="F121" s="185" t="s">
        <v>832</v>
      </c>
      <c r="G121" s="186" t="s">
        <v>234</v>
      </c>
      <c r="H121" s="187">
        <v>1</v>
      </c>
      <c r="I121" s="188"/>
      <c r="J121" s="189">
        <f t="shared" si="0"/>
        <v>0</v>
      </c>
      <c r="K121" s="185" t="s">
        <v>773</v>
      </c>
      <c r="L121" s="38"/>
      <c r="M121" s="190" t="s">
        <v>1</v>
      </c>
      <c r="N121" s="191" t="s">
        <v>46</v>
      </c>
      <c r="O121" s="60"/>
      <c r="P121" s="192">
        <f t="shared" si="1"/>
        <v>0</v>
      </c>
      <c r="Q121" s="192">
        <v>0</v>
      </c>
      <c r="R121" s="192">
        <f t="shared" si="2"/>
        <v>0</v>
      </c>
      <c r="S121" s="192">
        <v>0</v>
      </c>
      <c r="T121" s="193">
        <f t="shared" si="3"/>
        <v>0</v>
      </c>
      <c r="AR121" s="17" t="s">
        <v>644</v>
      </c>
      <c r="AT121" s="17" t="s">
        <v>129</v>
      </c>
      <c r="AU121" s="17" t="s">
        <v>19</v>
      </c>
      <c r="AY121" s="17" t="s">
        <v>126</v>
      </c>
      <c r="BE121" s="194">
        <f t="shared" si="4"/>
        <v>0</v>
      </c>
      <c r="BF121" s="194">
        <f t="shared" si="5"/>
        <v>0</v>
      </c>
      <c r="BG121" s="194">
        <f t="shared" si="6"/>
        <v>0</v>
      </c>
      <c r="BH121" s="194">
        <f t="shared" si="7"/>
        <v>0</v>
      </c>
      <c r="BI121" s="194">
        <f t="shared" si="8"/>
        <v>0</v>
      </c>
      <c r="BJ121" s="17" t="s">
        <v>19</v>
      </c>
      <c r="BK121" s="194">
        <f t="shared" si="9"/>
        <v>0</v>
      </c>
      <c r="BL121" s="17" t="s">
        <v>644</v>
      </c>
      <c r="BM121" s="17" t="s">
        <v>833</v>
      </c>
    </row>
    <row r="122" spans="2:65" s="1" customFormat="1" ht="16.5" customHeight="1">
      <c r="B122" s="34"/>
      <c r="C122" s="230" t="s">
        <v>312</v>
      </c>
      <c r="D122" s="230" t="s">
        <v>173</v>
      </c>
      <c r="E122" s="231" t="s">
        <v>834</v>
      </c>
      <c r="F122" s="232" t="s">
        <v>835</v>
      </c>
      <c r="G122" s="233" t="s">
        <v>234</v>
      </c>
      <c r="H122" s="234">
        <v>1</v>
      </c>
      <c r="I122" s="235"/>
      <c r="J122" s="236">
        <f t="shared" si="0"/>
        <v>0</v>
      </c>
      <c r="K122" s="232" t="s">
        <v>773</v>
      </c>
      <c r="L122" s="237"/>
      <c r="M122" s="238" t="s">
        <v>1</v>
      </c>
      <c r="N122" s="239" t="s">
        <v>46</v>
      </c>
      <c r="O122" s="60"/>
      <c r="P122" s="192">
        <f t="shared" si="1"/>
        <v>0</v>
      </c>
      <c r="Q122" s="192">
        <v>0</v>
      </c>
      <c r="R122" s="192">
        <f t="shared" si="2"/>
        <v>0</v>
      </c>
      <c r="S122" s="192">
        <v>0</v>
      </c>
      <c r="T122" s="193">
        <f t="shared" si="3"/>
        <v>0</v>
      </c>
      <c r="AR122" s="17" t="s">
        <v>644</v>
      </c>
      <c r="AT122" s="17" t="s">
        <v>173</v>
      </c>
      <c r="AU122" s="17" t="s">
        <v>19</v>
      </c>
      <c r="AY122" s="17" t="s">
        <v>126</v>
      </c>
      <c r="BE122" s="194">
        <f t="shared" si="4"/>
        <v>0</v>
      </c>
      <c r="BF122" s="194">
        <f t="shared" si="5"/>
        <v>0</v>
      </c>
      <c r="BG122" s="194">
        <f t="shared" si="6"/>
        <v>0</v>
      </c>
      <c r="BH122" s="194">
        <f t="shared" si="7"/>
        <v>0</v>
      </c>
      <c r="BI122" s="194">
        <f t="shared" si="8"/>
        <v>0</v>
      </c>
      <c r="BJ122" s="17" t="s">
        <v>19</v>
      </c>
      <c r="BK122" s="194">
        <f t="shared" si="9"/>
        <v>0</v>
      </c>
      <c r="BL122" s="17" t="s">
        <v>644</v>
      </c>
      <c r="BM122" s="17" t="s">
        <v>836</v>
      </c>
    </row>
    <row r="123" spans="2:65" s="1" customFormat="1" ht="16.5" customHeight="1">
      <c r="B123" s="34"/>
      <c r="C123" s="183" t="s">
        <v>318</v>
      </c>
      <c r="D123" s="183" t="s">
        <v>129</v>
      </c>
      <c r="E123" s="184" t="s">
        <v>837</v>
      </c>
      <c r="F123" s="185" t="s">
        <v>838</v>
      </c>
      <c r="G123" s="186" t="s">
        <v>234</v>
      </c>
      <c r="H123" s="187">
        <v>2</v>
      </c>
      <c r="I123" s="188"/>
      <c r="J123" s="189">
        <f t="shared" si="0"/>
        <v>0</v>
      </c>
      <c r="K123" s="185" t="s">
        <v>773</v>
      </c>
      <c r="L123" s="38"/>
      <c r="M123" s="190" t="s">
        <v>1</v>
      </c>
      <c r="N123" s="191" t="s">
        <v>46</v>
      </c>
      <c r="O123" s="60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AR123" s="17" t="s">
        <v>644</v>
      </c>
      <c r="AT123" s="17" t="s">
        <v>129</v>
      </c>
      <c r="AU123" s="17" t="s">
        <v>19</v>
      </c>
      <c r="AY123" s="17" t="s">
        <v>126</v>
      </c>
      <c r="BE123" s="194">
        <f t="shared" si="4"/>
        <v>0</v>
      </c>
      <c r="BF123" s="194">
        <f t="shared" si="5"/>
        <v>0</v>
      </c>
      <c r="BG123" s="194">
        <f t="shared" si="6"/>
        <v>0</v>
      </c>
      <c r="BH123" s="194">
        <f t="shared" si="7"/>
        <v>0</v>
      </c>
      <c r="BI123" s="194">
        <f t="shared" si="8"/>
        <v>0</v>
      </c>
      <c r="BJ123" s="17" t="s">
        <v>19</v>
      </c>
      <c r="BK123" s="194">
        <f t="shared" si="9"/>
        <v>0</v>
      </c>
      <c r="BL123" s="17" t="s">
        <v>644</v>
      </c>
      <c r="BM123" s="17" t="s">
        <v>839</v>
      </c>
    </row>
    <row r="124" spans="2:65" s="1" customFormat="1" ht="16.5" customHeight="1">
      <c r="B124" s="34"/>
      <c r="C124" s="230" t="s">
        <v>331</v>
      </c>
      <c r="D124" s="230" t="s">
        <v>173</v>
      </c>
      <c r="E124" s="231" t="s">
        <v>840</v>
      </c>
      <c r="F124" s="232" t="s">
        <v>841</v>
      </c>
      <c r="G124" s="233" t="s">
        <v>234</v>
      </c>
      <c r="H124" s="234">
        <v>1</v>
      </c>
      <c r="I124" s="235"/>
      <c r="J124" s="236">
        <f t="shared" si="0"/>
        <v>0</v>
      </c>
      <c r="K124" s="232" t="s">
        <v>773</v>
      </c>
      <c r="L124" s="237"/>
      <c r="M124" s="238" t="s">
        <v>1</v>
      </c>
      <c r="N124" s="239" t="s">
        <v>46</v>
      </c>
      <c r="O124" s="60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AR124" s="17" t="s">
        <v>644</v>
      </c>
      <c r="AT124" s="17" t="s">
        <v>173</v>
      </c>
      <c r="AU124" s="17" t="s">
        <v>19</v>
      </c>
      <c r="AY124" s="17" t="s">
        <v>126</v>
      </c>
      <c r="BE124" s="194">
        <f t="shared" si="4"/>
        <v>0</v>
      </c>
      <c r="BF124" s="194">
        <f t="shared" si="5"/>
        <v>0</v>
      </c>
      <c r="BG124" s="194">
        <f t="shared" si="6"/>
        <v>0</v>
      </c>
      <c r="BH124" s="194">
        <f t="shared" si="7"/>
        <v>0</v>
      </c>
      <c r="BI124" s="194">
        <f t="shared" si="8"/>
        <v>0</v>
      </c>
      <c r="BJ124" s="17" t="s">
        <v>19</v>
      </c>
      <c r="BK124" s="194">
        <f t="shared" si="9"/>
        <v>0</v>
      </c>
      <c r="BL124" s="17" t="s">
        <v>644</v>
      </c>
      <c r="BM124" s="17" t="s">
        <v>842</v>
      </c>
    </row>
    <row r="125" spans="2:65" s="1" customFormat="1" ht="16.5" customHeight="1">
      <c r="B125" s="34"/>
      <c r="C125" s="230" t="s">
        <v>338</v>
      </c>
      <c r="D125" s="230" t="s">
        <v>173</v>
      </c>
      <c r="E125" s="231" t="s">
        <v>843</v>
      </c>
      <c r="F125" s="232" t="s">
        <v>844</v>
      </c>
      <c r="G125" s="233" t="s">
        <v>234</v>
      </c>
      <c r="H125" s="234">
        <v>1</v>
      </c>
      <c r="I125" s="235"/>
      <c r="J125" s="236">
        <f t="shared" si="0"/>
        <v>0</v>
      </c>
      <c r="K125" s="232" t="s">
        <v>773</v>
      </c>
      <c r="L125" s="237"/>
      <c r="M125" s="238" t="s">
        <v>1</v>
      </c>
      <c r="N125" s="239" t="s">
        <v>46</v>
      </c>
      <c r="O125" s="60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AR125" s="17" t="s">
        <v>644</v>
      </c>
      <c r="AT125" s="17" t="s">
        <v>173</v>
      </c>
      <c r="AU125" s="17" t="s">
        <v>19</v>
      </c>
      <c r="AY125" s="17" t="s">
        <v>126</v>
      </c>
      <c r="BE125" s="194">
        <f t="shared" si="4"/>
        <v>0</v>
      </c>
      <c r="BF125" s="194">
        <f t="shared" si="5"/>
        <v>0</v>
      </c>
      <c r="BG125" s="194">
        <f t="shared" si="6"/>
        <v>0</v>
      </c>
      <c r="BH125" s="194">
        <f t="shared" si="7"/>
        <v>0</v>
      </c>
      <c r="BI125" s="194">
        <f t="shared" si="8"/>
        <v>0</v>
      </c>
      <c r="BJ125" s="17" t="s">
        <v>19</v>
      </c>
      <c r="BK125" s="194">
        <f t="shared" si="9"/>
        <v>0</v>
      </c>
      <c r="BL125" s="17" t="s">
        <v>644</v>
      </c>
      <c r="BM125" s="17" t="s">
        <v>845</v>
      </c>
    </row>
    <row r="126" spans="2:65" s="1" customFormat="1" ht="16.5" customHeight="1">
      <c r="B126" s="34"/>
      <c r="C126" s="183" t="s">
        <v>342</v>
      </c>
      <c r="D126" s="183" t="s">
        <v>129</v>
      </c>
      <c r="E126" s="184" t="s">
        <v>846</v>
      </c>
      <c r="F126" s="185" t="s">
        <v>847</v>
      </c>
      <c r="G126" s="186" t="s">
        <v>234</v>
      </c>
      <c r="H126" s="187">
        <v>2</v>
      </c>
      <c r="I126" s="188"/>
      <c r="J126" s="189">
        <f t="shared" si="0"/>
        <v>0</v>
      </c>
      <c r="K126" s="185" t="s">
        <v>773</v>
      </c>
      <c r="L126" s="38"/>
      <c r="M126" s="190" t="s">
        <v>1</v>
      </c>
      <c r="N126" s="191" t="s">
        <v>46</v>
      </c>
      <c r="O126" s="60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AR126" s="17" t="s">
        <v>644</v>
      </c>
      <c r="AT126" s="17" t="s">
        <v>129</v>
      </c>
      <c r="AU126" s="17" t="s">
        <v>19</v>
      </c>
      <c r="AY126" s="17" t="s">
        <v>126</v>
      </c>
      <c r="BE126" s="194">
        <f t="shared" si="4"/>
        <v>0</v>
      </c>
      <c r="BF126" s="194">
        <f t="shared" si="5"/>
        <v>0</v>
      </c>
      <c r="BG126" s="194">
        <f t="shared" si="6"/>
        <v>0</v>
      </c>
      <c r="BH126" s="194">
        <f t="shared" si="7"/>
        <v>0</v>
      </c>
      <c r="BI126" s="194">
        <f t="shared" si="8"/>
        <v>0</v>
      </c>
      <c r="BJ126" s="17" t="s">
        <v>19</v>
      </c>
      <c r="BK126" s="194">
        <f t="shared" si="9"/>
        <v>0</v>
      </c>
      <c r="BL126" s="17" t="s">
        <v>644</v>
      </c>
      <c r="BM126" s="17" t="s">
        <v>848</v>
      </c>
    </row>
    <row r="127" spans="2:65" s="1" customFormat="1" ht="16.5" customHeight="1">
      <c r="B127" s="34"/>
      <c r="C127" s="183" t="s">
        <v>350</v>
      </c>
      <c r="D127" s="183" t="s">
        <v>129</v>
      </c>
      <c r="E127" s="184" t="s">
        <v>849</v>
      </c>
      <c r="F127" s="185" t="s">
        <v>850</v>
      </c>
      <c r="G127" s="186" t="s">
        <v>234</v>
      </c>
      <c r="H127" s="187">
        <v>2</v>
      </c>
      <c r="I127" s="188"/>
      <c r="J127" s="189">
        <f t="shared" si="0"/>
        <v>0</v>
      </c>
      <c r="K127" s="185" t="s">
        <v>773</v>
      </c>
      <c r="L127" s="38"/>
      <c r="M127" s="190" t="s">
        <v>1</v>
      </c>
      <c r="N127" s="191" t="s">
        <v>46</v>
      </c>
      <c r="O127" s="60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7" t="s">
        <v>644</v>
      </c>
      <c r="AT127" s="17" t="s">
        <v>129</v>
      </c>
      <c r="AU127" s="17" t="s">
        <v>19</v>
      </c>
      <c r="AY127" s="17" t="s">
        <v>126</v>
      </c>
      <c r="BE127" s="194">
        <f t="shared" si="4"/>
        <v>0</v>
      </c>
      <c r="BF127" s="194">
        <f t="shared" si="5"/>
        <v>0</v>
      </c>
      <c r="BG127" s="194">
        <f t="shared" si="6"/>
        <v>0</v>
      </c>
      <c r="BH127" s="194">
        <f t="shared" si="7"/>
        <v>0</v>
      </c>
      <c r="BI127" s="194">
        <f t="shared" si="8"/>
        <v>0</v>
      </c>
      <c r="BJ127" s="17" t="s">
        <v>19</v>
      </c>
      <c r="BK127" s="194">
        <f t="shared" si="9"/>
        <v>0</v>
      </c>
      <c r="BL127" s="17" t="s">
        <v>644</v>
      </c>
      <c r="BM127" s="17" t="s">
        <v>851</v>
      </c>
    </row>
    <row r="128" spans="2:65" s="1" customFormat="1" ht="16.5" customHeight="1">
      <c r="B128" s="34"/>
      <c r="C128" s="230" t="s">
        <v>355</v>
      </c>
      <c r="D128" s="230" t="s">
        <v>173</v>
      </c>
      <c r="E128" s="231" t="s">
        <v>852</v>
      </c>
      <c r="F128" s="232" t="s">
        <v>853</v>
      </c>
      <c r="G128" s="233" t="s">
        <v>155</v>
      </c>
      <c r="H128" s="234">
        <v>555</v>
      </c>
      <c r="I128" s="235"/>
      <c r="J128" s="236">
        <f t="shared" si="0"/>
        <v>0</v>
      </c>
      <c r="K128" s="232" t="s">
        <v>773</v>
      </c>
      <c r="L128" s="237"/>
      <c r="M128" s="238" t="s">
        <v>1</v>
      </c>
      <c r="N128" s="239" t="s">
        <v>46</v>
      </c>
      <c r="O128" s="60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7" t="s">
        <v>644</v>
      </c>
      <c r="AT128" s="17" t="s">
        <v>173</v>
      </c>
      <c r="AU128" s="17" t="s">
        <v>19</v>
      </c>
      <c r="AY128" s="17" t="s">
        <v>126</v>
      </c>
      <c r="BE128" s="194">
        <f t="shared" si="4"/>
        <v>0</v>
      </c>
      <c r="BF128" s="194">
        <f t="shared" si="5"/>
        <v>0</v>
      </c>
      <c r="BG128" s="194">
        <f t="shared" si="6"/>
        <v>0</v>
      </c>
      <c r="BH128" s="194">
        <f t="shared" si="7"/>
        <v>0</v>
      </c>
      <c r="BI128" s="194">
        <f t="shared" si="8"/>
        <v>0</v>
      </c>
      <c r="BJ128" s="17" t="s">
        <v>19</v>
      </c>
      <c r="BK128" s="194">
        <f t="shared" si="9"/>
        <v>0</v>
      </c>
      <c r="BL128" s="17" t="s">
        <v>644</v>
      </c>
      <c r="BM128" s="17" t="s">
        <v>854</v>
      </c>
    </row>
    <row r="129" spans="2:65" s="1" customFormat="1" ht="16.5" customHeight="1">
      <c r="B129" s="34"/>
      <c r="C129" s="230" t="s">
        <v>359</v>
      </c>
      <c r="D129" s="230" t="s">
        <v>173</v>
      </c>
      <c r="E129" s="231" t="s">
        <v>855</v>
      </c>
      <c r="F129" s="232" t="s">
        <v>856</v>
      </c>
      <c r="G129" s="233" t="s">
        <v>155</v>
      </c>
      <c r="H129" s="234">
        <v>95</v>
      </c>
      <c r="I129" s="235"/>
      <c r="J129" s="236">
        <f t="shared" si="0"/>
        <v>0</v>
      </c>
      <c r="K129" s="232" t="s">
        <v>773</v>
      </c>
      <c r="L129" s="237"/>
      <c r="M129" s="238" t="s">
        <v>1</v>
      </c>
      <c r="N129" s="239" t="s">
        <v>46</v>
      </c>
      <c r="O129" s="60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7" t="s">
        <v>644</v>
      </c>
      <c r="AT129" s="17" t="s">
        <v>173</v>
      </c>
      <c r="AU129" s="17" t="s">
        <v>19</v>
      </c>
      <c r="AY129" s="17" t="s">
        <v>126</v>
      </c>
      <c r="BE129" s="194">
        <f t="shared" si="4"/>
        <v>0</v>
      </c>
      <c r="BF129" s="194">
        <f t="shared" si="5"/>
        <v>0</v>
      </c>
      <c r="BG129" s="194">
        <f t="shared" si="6"/>
        <v>0</v>
      </c>
      <c r="BH129" s="194">
        <f t="shared" si="7"/>
        <v>0</v>
      </c>
      <c r="BI129" s="194">
        <f t="shared" si="8"/>
        <v>0</v>
      </c>
      <c r="BJ129" s="17" t="s">
        <v>19</v>
      </c>
      <c r="BK129" s="194">
        <f t="shared" si="9"/>
        <v>0</v>
      </c>
      <c r="BL129" s="17" t="s">
        <v>644</v>
      </c>
      <c r="BM129" s="17" t="s">
        <v>857</v>
      </c>
    </row>
    <row r="130" spans="2:65" s="1" customFormat="1" ht="16.5" customHeight="1">
      <c r="B130" s="34"/>
      <c r="C130" s="230" t="s">
        <v>366</v>
      </c>
      <c r="D130" s="230" t="s">
        <v>173</v>
      </c>
      <c r="E130" s="231" t="s">
        <v>858</v>
      </c>
      <c r="F130" s="232" t="s">
        <v>859</v>
      </c>
      <c r="G130" s="233" t="s">
        <v>155</v>
      </c>
      <c r="H130" s="234">
        <v>460</v>
      </c>
      <c r="I130" s="235"/>
      <c r="J130" s="236">
        <f t="shared" si="0"/>
        <v>0</v>
      </c>
      <c r="K130" s="232" t="s">
        <v>773</v>
      </c>
      <c r="L130" s="237"/>
      <c r="M130" s="238" t="s">
        <v>1</v>
      </c>
      <c r="N130" s="239" t="s">
        <v>46</v>
      </c>
      <c r="O130" s="60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AR130" s="17" t="s">
        <v>644</v>
      </c>
      <c r="AT130" s="17" t="s">
        <v>173</v>
      </c>
      <c r="AU130" s="17" t="s">
        <v>19</v>
      </c>
      <c r="AY130" s="17" t="s">
        <v>126</v>
      </c>
      <c r="BE130" s="194">
        <f t="shared" si="4"/>
        <v>0</v>
      </c>
      <c r="BF130" s="194">
        <f t="shared" si="5"/>
        <v>0</v>
      </c>
      <c r="BG130" s="194">
        <f t="shared" si="6"/>
        <v>0</v>
      </c>
      <c r="BH130" s="194">
        <f t="shared" si="7"/>
        <v>0</v>
      </c>
      <c r="BI130" s="194">
        <f t="shared" si="8"/>
        <v>0</v>
      </c>
      <c r="BJ130" s="17" t="s">
        <v>19</v>
      </c>
      <c r="BK130" s="194">
        <f t="shared" si="9"/>
        <v>0</v>
      </c>
      <c r="BL130" s="17" t="s">
        <v>644</v>
      </c>
      <c r="BM130" s="17" t="s">
        <v>860</v>
      </c>
    </row>
    <row r="131" spans="2:65" s="1" customFormat="1" ht="16.5" customHeight="1">
      <c r="B131" s="34"/>
      <c r="C131" s="183" t="s">
        <v>376</v>
      </c>
      <c r="D131" s="183" t="s">
        <v>129</v>
      </c>
      <c r="E131" s="184" t="s">
        <v>861</v>
      </c>
      <c r="F131" s="185" t="s">
        <v>862</v>
      </c>
      <c r="G131" s="186" t="s">
        <v>234</v>
      </c>
      <c r="H131" s="187">
        <v>1</v>
      </c>
      <c r="I131" s="188"/>
      <c r="J131" s="189">
        <f t="shared" si="0"/>
        <v>0</v>
      </c>
      <c r="K131" s="185" t="s">
        <v>773</v>
      </c>
      <c r="L131" s="38"/>
      <c r="M131" s="190" t="s">
        <v>1</v>
      </c>
      <c r="N131" s="191" t="s">
        <v>46</v>
      </c>
      <c r="O131" s="60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AR131" s="17" t="s">
        <v>644</v>
      </c>
      <c r="AT131" s="17" t="s">
        <v>129</v>
      </c>
      <c r="AU131" s="17" t="s">
        <v>19</v>
      </c>
      <c r="AY131" s="17" t="s">
        <v>126</v>
      </c>
      <c r="BE131" s="194">
        <f t="shared" si="4"/>
        <v>0</v>
      </c>
      <c r="BF131" s="194">
        <f t="shared" si="5"/>
        <v>0</v>
      </c>
      <c r="BG131" s="194">
        <f t="shared" si="6"/>
        <v>0</v>
      </c>
      <c r="BH131" s="194">
        <f t="shared" si="7"/>
        <v>0</v>
      </c>
      <c r="BI131" s="194">
        <f t="shared" si="8"/>
        <v>0</v>
      </c>
      <c r="BJ131" s="17" t="s">
        <v>19</v>
      </c>
      <c r="BK131" s="194">
        <f t="shared" si="9"/>
        <v>0</v>
      </c>
      <c r="BL131" s="17" t="s">
        <v>644</v>
      </c>
      <c r="BM131" s="17" t="s">
        <v>863</v>
      </c>
    </row>
    <row r="132" spans="2:65" s="1" customFormat="1" ht="16.5" customHeight="1">
      <c r="B132" s="34"/>
      <c r="C132" s="183" t="s">
        <v>381</v>
      </c>
      <c r="D132" s="183" t="s">
        <v>129</v>
      </c>
      <c r="E132" s="184" t="s">
        <v>864</v>
      </c>
      <c r="F132" s="185" t="s">
        <v>865</v>
      </c>
      <c r="G132" s="186" t="s">
        <v>234</v>
      </c>
      <c r="H132" s="187">
        <v>1</v>
      </c>
      <c r="I132" s="188"/>
      <c r="J132" s="189">
        <f t="shared" si="0"/>
        <v>0</v>
      </c>
      <c r="K132" s="185" t="s">
        <v>773</v>
      </c>
      <c r="L132" s="38"/>
      <c r="M132" s="190" t="s">
        <v>1</v>
      </c>
      <c r="N132" s="191" t="s">
        <v>46</v>
      </c>
      <c r="O132" s="60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AR132" s="17" t="s">
        <v>644</v>
      </c>
      <c r="AT132" s="17" t="s">
        <v>129</v>
      </c>
      <c r="AU132" s="17" t="s">
        <v>19</v>
      </c>
      <c r="AY132" s="17" t="s">
        <v>126</v>
      </c>
      <c r="BE132" s="194">
        <f t="shared" si="4"/>
        <v>0</v>
      </c>
      <c r="BF132" s="194">
        <f t="shared" si="5"/>
        <v>0</v>
      </c>
      <c r="BG132" s="194">
        <f t="shared" si="6"/>
        <v>0</v>
      </c>
      <c r="BH132" s="194">
        <f t="shared" si="7"/>
        <v>0</v>
      </c>
      <c r="BI132" s="194">
        <f t="shared" si="8"/>
        <v>0</v>
      </c>
      <c r="BJ132" s="17" t="s">
        <v>19</v>
      </c>
      <c r="BK132" s="194">
        <f t="shared" si="9"/>
        <v>0</v>
      </c>
      <c r="BL132" s="17" t="s">
        <v>644</v>
      </c>
      <c r="BM132" s="17" t="s">
        <v>866</v>
      </c>
    </row>
    <row r="133" spans="2:65" s="1" customFormat="1" ht="16.5" customHeight="1">
      <c r="B133" s="34"/>
      <c r="C133" s="183" t="s">
        <v>385</v>
      </c>
      <c r="D133" s="183" t="s">
        <v>129</v>
      </c>
      <c r="E133" s="184" t="s">
        <v>867</v>
      </c>
      <c r="F133" s="185" t="s">
        <v>868</v>
      </c>
      <c r="G133" s="186" t="s">
        <v>234</v>
      </c>
      <c r="H133" s="187">
        <v>1</v>
      </c>
      <c r="I133" s="188"/>
      <c r="J133" s="189">
        <f t="shared" si="0"/>
        <v>0</v>
      </c>
      <c r="K133" s="185" t="s">
        <v>773</v>
      </c>
      <c r="L133" s="38"/>
      <c r="M133" s="190" t="s">
        <v>1</v>
      </c>
      <c r="N133" s="191" t="s">
        <v>46</v>
      </c>
      <c r="O133" s="60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AR133" s="17" t="s">
        <v>644</v>
      </c>
      <c r="AT133" s="17" t="s">
        <v>129</v>
      </c>
      <c r="AU133" s="17" t="s">
        <v>19</v>
      </c>
      <c r="AY133" s="17" t="s">
        <v>126</v>
      </c>
      <c r="BE133" s="194">
        <f t="shared" si="4"/>
        <v>0</v>
      </c>
      <c r="BF133" s="194">
        <f t="shared" si="5"/>
        <v>0</v>
      </c>
      <c r="BG133" s="194">
        <f t="shared" si="6"/>
        <v>0</v>
      </c>
      <c r="BH133" s="194">
        <f t="shared" si="7"/>
        <v>0</v>
      </c>
      <c r="BI133" s="194">
        <f t="shared" si="8"/>
        <v>0</v>
      </c>
      <c r="BJ133" s="17" t="s">
        <v>19</v>
      </c>
      <c r="BK133" s="194">
        <f t="shared" si="9"/>
        <v>0</v>
      </c>
      <c r="BL133" s="17" t="s">
        <v>644</v>
      </c>
      <c r="BM133" s="17" t="s">
        <v>869</v>
      </c>
    </row>
    <row r="134" spans="2:65" s="1" customFormat="1" ht="16.5" customHeight="1">
      <c r="B134" s="34"/>
      <c r="C134" s="183" t="s">
        <v>390</v>
      </c>
      <c r="D134" s="183" t="s">
        <v>129</v>
      </c>
      <c r="E134" s="184" t="s">
        <v>870</v>
      </c>
      <c r="F134" s="185" t="s">
        <v>871</v>
      </c>
      <c r="G134" s="186" t="s">
        <v>234</v>
      </c>
      <c r="H134" s="187">
        <v>20</v>
      </c>
      <c r="I134" s="188"/>
      <c r="J134" s="189">
        <f t="shared" si="0"/>
        <v>0</v>
      </c>
      <c r="K134" s="185" t="s">
        <v>773</v>
      </c>
      <c r="L134" s="38"/>
      <c r="M134" s="190" t="s">
        <v>1</v>
      </c>
      <c r="N134" s="191" t="s">
        <v>46</v>
      </c>
      <c r="O134" s="60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AR134" s="17" t="s">
        <v>644</v>
      </c>
      <c r="AT134" s="17" t="s">
        <v>129</v>
      </c>
      <c r="AU134" s="17" t="s">
        <v>19</v>
      </c>
      <c r="AY134" s="17" t="s">
        <v>126</v>
      </c>
      <c r="BE134" s="194">
        <f t="shared" si="4"/>
        <v>0</v>
      </c>
      <c r="BF134" s="194">
        <f t="shared" si="5"/>
        <v>0</v>
      </c>
      <c r="BG134" s="194">
        <f t="shared" si="6"/>
        <v>0</v>
      </c>
      <c r="BH134" s="194">
        <f t="shared" si="7"/>
        <v>0</v>
      </c>
      <c r="BI134" s="194">
        <f t="shared" si="8"/>
        <v>0</v>
      </c>
      <c r="BJ134" s="17" t="s">
        <v>19</v>
      </c>
      <c r="BK134" s="194">
        <f t="shared" si="9"/>
        <v>0</v>
      </c>
      <c r="BL134" s="17" t="s">
        <v>644</v>
      </c>
      <c r="BM134" s="17" t="s">
        <v>872</v>
      </c>
    </row>
    <row r="135" spans="2:65" s="1" customFormat="1" ht="16.5" customHeight="1">
      <c r="B135" s="34"/>
      <c r="C135" s="183" t="s">
        <v>394</v>
      </c>
      <c r="D135" s="183" t="s">
        <v>129</v>
      </c>
      <c r="E135" s="184" t="s">
        <v>873</v>
      </c>
      <c r="F135" s="185" t="s">
        <v>874</v>
      </c>
      <c r="G135" s="186" t="s">
        <v>234</v>
      </c>
      <c r="H135" s="187">
        <v>2</v>
      </c>
      <c r="I135" s="188"/>
      <c r="J135" s="189">
        <f t="shared" si="0"/>
        <v>0</v>
      </c>
      <c r="K135" s="185" t="s">
        <v>773</v>
      </c>
      <c r="L135" s="38"/>
      <c r="M135" s="190" t="s">
        <v>1</v>
      </c>
      <c r="N135" s="191" t="s">
        <v>46</v>
      </c>
      <c r="O135" s="60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AR135" s="17" t="s">
        <v>644</v>
      </c>
      <c r="AT135" s="17" t="s">
        <v>129</v>
      </c>
      <c r="AU135" s="17" t="s">
        <v>19</v>
      </c>
      <c r="AY135" s="17" t="s">
        <v>126</v>
      </c>
      <c r="BE135" s="194">
        <f t="shared" si="4"/>
        <v>0</v>
      </c>
      <c r="BF135" s="194">
        <f t="shared" si="5"/>
        <v>0</v>
      </c>
      <c r="BG135" s="194">
        <f t="shared" si="6"/>
        <v>0</v>
      </c>
      <c r="BH135" s="194">
        <f t="shared" si="7"/>
        <v>0</v>
      </c>
      <c r="BI135" s="194">
        <f t="shared" si="8"/>
        <v>0</v>
      </c>
      <c r="BJ135" s="17" t="s">
        <v>19</v>
      </c>
      <c r="BK135" s="194">
        <f t="shared" si="9"/>
        <v>0</v>
      </c>
      <c r="BL135" s="17" t="s">
        <v>644</v>
      </c>
      <c r="BM135" s="17" t="s">
        <v>875</v>
      </c>
    </row>
    <row r="136" spans="2:65" s="1" customFormat="1" ht="16.5" customHeight="1">
      <c r="B136" s="34"/>
      <c r="C136" s="183" t="s">
        <v>398</v>
      </c>
      <c r="D136" s="183" t="s">
        <v>129</v>
      </c>
      <c r="E136" s="184" t="s">
        <v>876</v>
      </c>
      <c r="F136" s="185" t="s">
        <v>877</v>
      </c>
      <c r="G136" s="186" t="s">
        <v>878</v>
      </c>
      <c r="H136" s="187">
        <v>8</v>
      </c>
      <c r="I136" s="188"/>
      <c r="J136" s="189">
        <f t="shared" si="0"/>
        <v>0</v>
      </c>
      <c r="K136" s="185" t="s">
        <v>773</v>
      </c>
      <c r="L136" s="38"/>
      <c r="M136" s="190" t="s">
        <v>1</v>
      </c>
      <c r="N136" s="191" t="s">
        <v>46</v>
      </c>
      <c r="O136" s="60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AR136" s="17" t="s">
        <v>644</v>
      </c>
      <c r="AT136" s="17" t="s">
        <v>129</v>
      </c>
      <c r="AU136" s="17" t="s">
        <v>19</v>
      </c>
      <c r="AY136" s="17" t="s">
        <v>126</v>
      </c>
      <c r="BE136" s="194">
        <f t="shared" si="4"/>
        <v>0</v>
      </c>
      <c r="BF136" s="194">
        <f t="shared" si="5"/>
        <v>0</v>
      </c>
      <c r="BG136" s="194">
        <f t="shared" si="6"/>
        <v>0</v>
      </c>
      <c r="BH136" s="194">
        <f t="shared" si="7"/>
        <v>0</v>
      </c>
      <c r="BI136" s="194">
        <f t="shared" si="8"/>
        <v>0</v>
      </c>
      <c r="BJ136" s="17" t="s">
        <v>19</v>
      </c>
      <c r="BK136" s="194">
        <f t="shared" si="9"/>
        <v>0</v>
      </c>
      <c r="BL136" s="17" t="s">
        <v>644</v>
      </c>
      <c r="BM136" s="17" t="s">
        <v>879</v>
      </c>
    </row>
    <row r="137" spans="2:65" s="1" customFormat="1" ht="16.5" customHeight="1">
      <c r="B137" s="34"/>
      <c r="C137" s="183" t="s">
        <v>402</v>
      </c>
      <c r="D137" s="183" t="s">
        <v>129</v>
      </c>
      <c r="E137" s="184" t="s">
        <v>880</v>
      </c>
      <c r="F137" s="185" t="s">
        <v>881</v>
      </c>
      <c r="G137" s="186" t="s">
        <v>878</v>
      </c>
      <c r="H137" s="187">
        <v>16</v>
      </c>
      <c r="I137" s="188"/>
      <c r="J137" s="189">
        <f t="shared" si="0"/>
        <v>0</v>
      </c>
      <c r="K137" s="185" t="s">
        <v>773</v>
      </c>
      <c r="L137" s="38"/>
      <c r="M137" s="190" t="s">
        <v>1</v>
      </c>
      <c r="N137" s="191" t="s">
        <v>46</v>
      </c>
      <c r="O137" s="60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AR137" s="17" t="s">
        <v>644</v>
      </c>
      <c r="AT137" s="17" t="s">
        <v>129</v>
      </c>
      <c r="AU137" s="17" t="s">
        <v>19</v>
      </c>
      <c r="AY137" s="17" t="s">
        <v>126</v>
      </c>
      <c r="BE137" s="194">
        <f t="shared" si="4"/>
        <v>0</v>
      </c>
      <c r="BF137" s="194">
        <f t="shared" si="5"/>
        <v>0</v>
      </c>
      <c r="BG137" s="194">
        <f t="shared" si="6"/>
        <v>0</v>
      </c>
      <c r="BH137" s="194">
        <f t="shared" si="7"/>
        <v>0</v>
      </c>
      <c r="BI137" s="194">
        <f t="shared" si="8"/>
        <v>0</v>
      </c>
      <c r="BJ137" s="17" t="s">
        <v>19</v>
      </c>
      <c r="BK137" s="194">
        <f t="shared" si="9"/>
        <v>0</v>
      </c>
      <c r="BL137" s="17" t="s">
        <v>644</v>
      </c>
      <c r="BM137" s="17" t="s">
        <v>882</v>
      </c>
    </row>
    <row r="138" spans="2:65" s="1" customFormat="1" ht="16.5" customHeight="1">
      <c r="B138" s="34"/>
      <c r="C138" s="183" t="s">
        <v>406</v>
      </c>
      <c r="D138" s="183" t="s">
        <v>129</v>
      </c>
      <c r="E138" s="184" t="s">
        <v>883</v>
      </c>
      <c r="F138" s="185" t="s">
        <v>884</v>
      </c>
      <c r="G138" s="186" t="s">
        <v>878</v>
      </c>
      <c r="H138" s="187">
        <v>8</v>
      </c>
      <c r="I138" s="188"/>
      <c r="J138" s="189">
        <f t="shared" si="0"/>
        <v>0</v>
      </c>
      <c r="K138" s="185" t="s">
        <v>773</v>
      </c>
      <c r="L138" s="38"/>
      <c r="M138" s="190" t="s">
        <v>1</v>
      </c>
      <c r="N138" s="191" t="s">
        <v>46</v>
      </c>
      <c r="O138" s="60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AR138" s="17" t="s">
        <v>644</v>
      </c>
      <c r="AT138" s="17" t="s">
        <v>129</v>
      </c>
      <c r="AU138" s="17" t="s">
        <v>19</v>
      </c>
      <c r="AY138" s="17" t="s">
        <v>126</v>
      </c>
      <c r="BE138" s="194">
        <f t="shared" si="4"/>
        <v>0</v>
      </c>
      <c r="BF138" s="194">
        <f t="shared" si="5"/>
        <v>0</v>
      </c>
      <c r="BG138" s="194">
        <f t="shared" si="6"/>
        <v>0</v>
      </c>
      <c r="BH138" s="194">
        <f t="shared" si="7"/>
        <v>0</v>
      </c>
      <c r="BI138" s="194">
        <f t="shared" si="8"/>
        <v>0</v>
      </c>
      <c r="BJ138" s="17" t="s">
        <v>19</v>
      </c>
      <c r="BK138" s="194">
        <f t="shared" si="9"/>
        <v>0</v>
      </c>
      <c r="BL138" s="17" t="s">
        <v>644</v>
      </c>
      <c r="BM138" s="17" t="s">
        <v>885</v>
      </c>
    </row>
    <row r="139" spans="2:65" s="1" customFormat="1" ht="16.5" customHeight="1">
      <c r="B139" s="34"/>
      <c r="C139" s="183" t="s">
        <v>409</v>
      </c>
      <c r="D139" s="183" t="s">
        <v>129</v>
      </c>
      <c r="E139" s="184" t="s">
        <v>886</v>
      </c>
      <c r="F139" s="185" t="s">
        <v>887</v>
      </c>
      <c r="G139" s="186" t="s">
        <v>878</v>
      </c>
      <c r="H139" s="187">
        <v>8</v>
      </c>
      <c r="I139" s="188"/>
      <c r="J139" s="189">
        <f t="shared" si="0"/>
        <v>0</v>
      </c>
      <c r="K139" s="185" t="s">
        <v>773</v>
      </c>
      <c r="L139" s="38"/>
      <c r="M139" s="190" t="s">
        <v>1</v>
      </c>
      <c r="N139" s="191" t="s">
        <v>46</v>
      </c>
      <c r="O139" s="60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AR139" s="17" t="s">
        <v>644</v>
      </c>
      <c r="AT139" s="17" t="s">
        <v>129</v>
      </c>
      <c r="AU139" s="17" t="s">
        <v>19</v>
      </c>
      <c r="AY139" s="17" t="s">
        <v>126</v>
      </c>
      <c r="BE139" s="194">
        <f t="shared" si="4"/>
        <v>0</v>
      </c>
      <c r="BF139" s="194">
        <f t="shared" si="5"/>
        <v>0</v>
      </c>
      <c r="BG139" s="194">
        <f t="shared" si="6"/>
        <v>0</v>
      </c>
      <c r="BH139" s="194">
        <f t="shared" si="7"/>
        <v>0</v>
      </c>
      <c r="BI139" s="194">
        <f t="shared" si="8"/>
        <v>0</v>
      </c>
      <c r="BJ139" s="17" t="s">
        <v>19</v>
      </c>
      <c r="BK139" s="194">
        <f t="shared" si="9"/>
        <v>0</v>
      </c>
      <c r="BL139" s="17" t="s">
        <v>644</v>
      </c>
      <c r="BM139" s="17" t="s">
        <v>888</v>
      </c>
    </row>
    <row r="140" spans="2:65" s="1" customFormat="1" ht="16.5" customHeight="1">
      <c r="B140" s="34"/>
      <c r="C140" s="183" t="s">
        <v>412</v>
      </c>
      <c r="D140" s="183" t="s">
        <v>129</v>
      </c>
      <c r="E140" s="184" t="s">
        <v>889</v>
      </c>
      <c r="F140" s="185" t="s">
        <v>890</v>
      </c>
      <c r="G140" s="186" t="s">
        <v>155</v>
      </c>
      <c r="H140" s="187">
        <v>40</v>
      </c>
      <c r="I140" s="188"/>
      <c r="J140" s="189">
        <f t="shared" si="0"/>
        <v>0</v>
      </c>
      <c r="K140" s="185" t="s">
        <v>773</v>
      </c>
      <c r="L140" s="38"/>
      <c r="M140" s="190" t="s">
        <v>1</v>
      </c>
      <c r="N140" s="191" t="s">
        <v>46</v>
      </c>
      <c r="O140" s="60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AR140" s="17" t="s">
        <v>644</v>
      </c>
      <c r="AT140" s="17" t="s">
        <v>129</v>
      </c>
      <c r="AU140" s="17" t="s">
        <v>19</v>
      </c>
      <c r="AY140" s="17" t="s">
        <v>126</v>
      </c>
      <c r="BE140" s="194">
        <f t="shared" si="4"/>
        <v>0</v>
      </c>
      <c r="BF140" s="194">
        <f t="shared" si="5"/>
        <v>0</v>
      </c>
      <c r="BG140" s="194">
        <f t="shared" si="6"/>
        <v>0</v>
      </c>
      <c r="BH140" s="194">
        <f t="shared" si="7"/>
        <v>0</v>
      </c>
      <c r="BI140" s="194">
        <f t="shared" si="8"/>
        <v>0</v>
      </c>
      <c r="BJ140" s="17" t="s">
        <v>19</v>
      </c>
      <c r="BK140" s="194">
        <f t="shared" si="9"/>
        <v>0</v>
      </c>
      <c r="BL140" s="17" t="s">
        <v>644</v>
      </c>
      <c r="BM140" s="17" t="s">
        <v>891</v>
      </c>
    </row>
    <row r="141" spans="2:65" s="1" customFormat="1" ht="16.5" customHeight="1">
      <c r="B141" s="34"/>
      <c r="C141" s="183" t="s">
        <v>416</v>
      </c>
      <c r="D141" s="183" t="s">
        <v>129</v>
      </c>
      <c r="E141" s="184" t="s">
        <v>651</v>
      </c>
      <c r="F141" s="185" t="s">
        <v>652</v>
      </c>
      <c r="G141" s="186" t="s">
        <v>176</v>
      </c>
      <c r="H141" s="187">
        <v>21</v>
      </c>
      <c r="I141" s="188"/>
      <c r="J141" s="189">
        <f t="shared" si="0"/>
        <v>0</v>
      </c>
      <c r="K141" s="185" t="s">
        <v>773</v>
      </c>
      <c r="L141" s="38"/>
      <c r="M141" s="190" t="s">
        <v>1</v>
      </c>
      <c r="N141" s="191" t="s">
        <v>46</v>
      </c>
      <c r="O141" s="60"/>
      <c r="P141" s="192">
        <f t="shared" si="1"/>
        <v>0</v>
      </c>
      <c r="Q141" s="192">
        <v>0</v>
      </c>
      <c r="R141" s="192">
        <f t="shared" si="2"/>
        <v>0</v>
      </c>
      <c r="S141" s="192">
        <v>0</v>
      </c>
      <c r="T141" s="193">
        <f t="shared" si="3"/>
        <v>0</v>
      </c>
      <c r="AR141" s="17" t="s">
        <v>644</v>
      </c>
      <c r="AT141" s="17" t="s">
        <v>129</v>
      </c>
      <c r="AU141" s="17" t="s">
        <v>19</v>
      </c>
      <c r="AY141" s="17" t="s">
        <v>126</v>
      </c>
      <c r="BE141" s="194">
        <f t="shared" si="4"/>
        <v>0</v>
      </c>
      <c r="BF141" s="194">
        <f t="shared" si="5"/>
        <v>0</v>
      </c>
      <c r="BG141" s="194">
        <f t="shared" si="6"/>
        <v>0</v>
      </c>
      <c r="BH141" s="194">
        <f t="shared" si="7"/>
        <v>0</v>
      </c>
      <c r="BI141" s="194">
        <f t="shared" si="8"/>
        <v>0</v>
      </c>
      <c r="BJ141" s="17" t="s">
        <v>19</v>
      </c>
      <c r="BK141" s="194">
        <f t="shared" si="9"/>
        <v>0</v>
      </c>
      <c r="BL141" s="17" t="s">
        <v>644</v>
      </c>
      <c r="BM141" s="17" t="s">
        <v>892</v>
      </c>
    </row>
    <row r="142" spans="2:65" s="1" customFormat="1" ht="16.5" customHeight="1">
      <c r="B142" s="34"/>
      <c r="C142" s="183" t="s">
        <v>420</v>
      </c>
      <c r="D142" s="183" t="s">
        <v>129</v>
      </c>
      <c r="E142" s="184" t="s">
        <v>720</v>
      </c>
      <c r="F142" s="185" t="s">
        <v>721</v>
      </c>
      <c r="G142" s="186" t="s">
        <v>176</v>
      </c>
      <c r="H142" s="187">
        <v>16</v>
      </c>
      <c r="I142" s="188"/>
      <c r="J142" s="189">
        <f t="shared" si="0"/>
        <v>0</v>
      </c>
      <c r="K142" s="185" t="s">
        <v>773</v>
      </c>
      <c r="L142" s="38"/>
      <c r="M142" s="254" t="s">
        <v>1</v>
      </c>
      <c r="N142" s="255" t="s">
        <v>46</v>
      </c>
      <c r="O142" s="256"/>
      <c r="P142" s="257">
        <f t="shared" si="1"/>
        <v>0</v>
      </c>
      <c r="Q142" s="257">
        <v>0</v>
      </c>
      <c r="R142" s="257">
        <f t="shared" si="2"/>
        <v>0</v>
      </c>
      <c r="S142" s="257">
        <v>0</v>
      </c>
      <c r="T142" s="258">
        <f t="shared" si="3"/>
        <v>0</v>
      </c>
      <c r="AR142" s="17" t="s">
        <v>644</v>
      </c>
      <c r="AT142" s="17" t="s">
        <v>129</v>
      </c>
      <c r="AU142" s="17" t="s">
        <v>19</v>
      </c>
      <c r="AY142" s="17" t="s">
        <v>126</v>
      </c>
      <c r="BE142" s="194">
        <f t="shared" si="4"/>
        <v>0</v>
      </c>
      <c r="BF142" s="194">
        <f t="shared" si="5"/>
        <v>0</v>
      </c>
      <c r="BG142" s="194">
        <f t="shared" si="6"/>
        <v>0</v>
      </c>
      <c r="BH142" s="194">
        <f t="shared" si="7"/>
        <v>0</v>
      </c>
      <c r="BI142" s="194">
        <f t="shared" si="8"/>
        <v>0</v>
      </c>
      <c r="BJ142" s="17" t="s">
        <v>19</v>
      </c>
      <c r="BK142" s="194">
        <f t="shared" si="9"/>
        <v>0</v>
      </c>
      <c r="BL142" s="17" t="s">
        <v>644</v>
      </c>
      <c r="BM142" s="17" t="s">
        <v>893</v>
      </c>
    </row>
    <row r="143" spans="2:65" s="1" customFormat="1" ht="6.95" customHeight="1">
      <c r="B143" s="46"/>
      <c r="C143" s="47"/>
      <c r="D143" s="47"/>
      <c r="E143" s="47"/>
      <c r="F143" s="47"/>
      <c r="G143" s="47"/>
      <c r="H143" s="47"/>
      <c r="I143" s="134"/>
      <c r="J143" s="47"/>
      <c r="K143" s="47"/>
      <c r="L143" s="38"/>
    </row>
  </sheetData>
  <sheetProtection algorithmName="SHA-512" hashValue="gGHy6Z2XG1eXgCmFn93GX1hKTjgvR9ToEdVD6NwzxZvxTkNHR2m87JcU5Ve35yZSX/XchhIqFhaIH0X+eVx+Mw==" saltValue="HgLeXqif2ZH3j13Wm0Zzy6V1SNmNqdEkK9GtxLU19K69wIGYLwZyTlG+XZFG1O0/+jJzRLAuFyqW8s///h7JOw==" spinCount="100000" sheet="1" objects="1" scenarios="1" formatColumns="0" formatRows="0" autoFilter="0"/>
  <autoFilter ref="C89:K142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4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94</v>
      </c>
    </row>
    <row r="3" spans="2:46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83</v>
      </c>
    </row>
    <row r="4" spans="2:46" ht="24.95" customHeight="1">
      <c r="B4" s="20"/>
      <c r="D4" s="110" t="s">
        <v>98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1" t="s">
        <v>17</v>
      </c>
      <c r="L6" s="20"/>
    </row>
    <row r="7" spans="2:46" ht="16.5" customHeight="1">
      <c r="B7" s="20"/>
      <c r="E7" s="311" t="str">
        <f>'Rekapitulace stavby'!K6</f>
        <v>Oprava výhybek č. 10a/b a č. 11a/b v ŽST Moravské Bránice_K</v>
      </c>
      <c r="F7" s="312"/>
      <c r="G7" s="312"/>
      <c r="H7" s="312"/>
      <c r="L7" s="20"/>
    </row>
    <row r="8" spans="2:46" s="1" customFormat="1" ht="12" customHeight="1">
      <c r="B8" s="38"/>
      <c r="D8" s="111" t="s">
        <v>99</v>
      </c>
      <c r="I8" s="112"/>
      <c r="L8" s="38"/>
    </row>
    <row r="9" spans="2:46" s="1" customFormat="1" ht="36.950000000000003" customHeight="1">
      <c r="B9" s="38"/>
      <c r="E9" s="314" t="s">
        <v>894</v>
      </c>
      <c r="F9" s="313"/>
      <c r="G9" s="313"/>
      <c r="H9" s="313"/>
      <c r="I9" s="112"/>
      <c r="L9" s="38"/>
    </row>
    <row r="10" spans="2:46" s="1" customFormat="1">
      <c r="B10" s="38"/>
      <c r="I10" s="112"/>
      <c r="L10" s="38"/>
    </row>
    <row r="11" spans="2:46" s="1" customFormat="1" ht="12" customHeight="1">
      <c r="B11" s="38"/>
      <c r="D11" s="111" t="s">
        <v>20</v>
      </c>
      <c r="F11" s="17" t="s">
        <v>1</v>
      </c>
      <c r="I11" s="113" t="s">
        <v>21</v>
      </c>
      <c r="J11" s="17" t="s">
        <v>1</v>
      </c>
      <c r="L11" s="38"/>
    </row>
    <row r="12" spans="2:46" s="1" customFormat="1" ht="12" customHeight="1">
      <c r="B12" s="38"/>
      <c r="D12" s="111" t="s">
        <v>22</v>
      </c>
      <c r="F12" s="17" t="s">
        <v>23</v>
      </c>
      <c r="I12" s="113" t="s">
        <v>24</v>
      </c>
      <c r="J12" s="114" t="str">
        <f>'Rekapitulace stavby'!AN8</f>
        <v>Vyplň údaj</v>
      </c>
      <c r="L12" s="38"/>
    </row>
    <row r="13" spans="2:46" s="1" customFormat="1" ht="10.9" customHeight="1">
      <c r="B13" s="38"/>
      <c r="I13" s="112"/>
      <c r="L13" s="38"/>
    </row>
    <row r="14" spans="2:46" s="1" customFormat="1" ht="12" customHeight="1">
      <c r="B14" s="38"/>
      <c r="D14" s="111" t="s">
        <v>26</v>
      </c>
      <c r="I14" s="113" t="s">
        <v>27</v>
      </c>
      <c r="J14" s="17" t="s">
        <v>28</v>
      </c>
      <c r="L14" s="38"/>
    </row>
    <row r="15" spans="2:46" s="1" customFormat="1" ht="18" customHeight="1">
      <c r="B15" s="38"/>
      <c r="E15" s="17" t="s">
        <v>29</v>
      </c>
      <c r="I15" s="113" t="s">
        <v>30</v>
      </c>
      <c r="J15" s="17" t="s">
        <v>31</v>
      </c>
      <c r="L15" s="38"/>
    </row>
    <row r="16" spans="2:46" s="1" customFormat="1" ht="6.95" customHeight="1">
      <c r="B16" s="38"/>
      <c r="I16" s="112"/>
      <c r="L16" s="38"/>
    </row>
    <row r="17" spans="2:12" s="1" customFormat="1" ht="12" customHeight="1">
      <c r="B17" s="38"/>
      <c r="D17" s="111" t="s">
        <v>32</v>
      </c>
      <c r="I17" s="113" t="s">
        <v>27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15" t="str">
        <f>'Rekapitulace stavby'!E14</f>
        <v>Vyplň údaj</v>
      </c>
      <c r="F18" s="316"/>
      <c r="G18" s="316"/>
      <c r="H18" s="316"/>
      <c r="I18" s="113" t="s">
        <v>30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2"/>
      <c r="L19" s="38"/>
    </row>
    <row r="20" spans="2:12" s="1" customFormat="1" ht="12" customHeight="1">
      <c r="B20" s="38"/>
      <c r="D20" s="111" t="s">
        <v>34</v>
      </c>
      <c r="I20" s="113" t="s">
        <v>27</v>
      </c>
      <c r="J20" s="17" t="s">
        <v>35</v>
      </c>
      <c r="L20" s="38"/>
    </row>
    <row r="21" spans="2:12" s="1" customFormat="1" ht="18" customHeight="1">
      <c r="B21" s="38"/>
      <c r="E21" s="17" t="s">
        <v>36</v>
      </c>
      <c r="I21" s="113" t="s">
        <v>30</v>
      </c>
      <c r="J21" s="17" t="s">
        <v>37</v>
      </c>
      <c r="L21" s="38"/>
    </row>
    <row r="22" spans="2:12" s="1" customFormat="1" ht="6.95" customHeight="1">
      <c r="B22" s="38"/>
      <c r="I22" s="112"/>
      <c r="L22" s="38"/>
    </row>
    <row r="23" spans="2:12" s="1" customFormat="1" ht="12" customHeight="1">
      <c r="B23" s="38"/>
      <c r="D23" s="111" t="s">
        <v>39</v>
      </c>
      <c r="I23" s="113" t="s">
        <v>27</v>
      </c>
      <c r="J23" s="17" t="s">
        <v>35</v>
      </c>
      <c r="L23" s="38"/>
    </row>
    <row r="24" spans="2:12" s="1" customFormat="1" ht="18" customHeight="1">
      <c r="B24" s="38"/>
      <c r="E24" s="17" t="s">
        <v>36</v>
      </c>
      <c r="I24" s="113" t="s">
        <v>30</v>
      </c>
      <c r="J24" s="17" t="s">
        <v>37</v>
      </c>
      <c r="L24" s="38"/>
    </row>
    <row r="25" spans="2:12" s="1" customFormat="1" ht="6.95" customHeight="1">
      <c r="B25" s="38"/>
      <c r="I25" s="112"/>
      <c r="L25" s="38"/>
    </row>
    <row r="26" spans="2:12" s="1" customFormat="1" ht="12" customHeight="1">
      <c r="B26" s="38"/>
      <c r="D26" s="111" t="s">
        <v>40</v>
      </c>
      <c r="I26" s="112"/>
      <c r="L26" s="38"/>
    </row>
    <row r="27" spans="2:12" s="7" customFormat="1" ht="16.5" customHeight="1">
      <c r="B27" s="115"/>
      <c r="E27" s="317" t="s">
        <v>1</v>
      </c>
      <c r="F27" s="317"/>
      <c r="G27" s="317"/>
      <c r="H27" s="317"/>
      <c r="I27" s="116"/>
      <c r="L27" s="115"/>
    </row>
    <row r="28" spans="2:12" s="1" customFormat="1" ht="6.95" customHeight="1">
      <c r="B28" s="38"/>
      <c r="I28" s="112"/>
      <c r="L28" s="38"/>
    </row>
    <row r="29" spans="2:12" s="1" customFormat="1" ht="6.95" customHeight="1">
      <c r="B29" s="38"/>
      <c r="D29" s="56"/>
      <c r="E29" s="56"/>
      <c r="F29" s="56"/>
      <c r="G29" s="56"/>
      <c r="H29" s="56"/>
      <c r="I29" s="117"/>
      <c r="J29" s="56"/>
      <c r="K29" s="56"/>
      <c r="L29" s="38"/>
    </row>
    <row r="30" spans="2:12" s="1" customFormat="1" ht="25.35" customHeight="1">
      <c r="B30" s="38"/>
      <c r="D30" s="118" t="s">
        <v>41</v>
      </c>
      <c r="I30" s="112"/>
      <c r="J30" s="119">
        <f>ROUND(J83, 2)</f>
        <v>0</v>
      </c>
      <c r="L30" s="38"/>
    </row>
    <row r="31" spans="2:12" s="1" customFormat="1" ht="6.95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14.45" customHeight="1">
      <c r="B32" s="38"/>
      <c r="F32" s="120" t="s">
        <v>43</v>
      </c>
      <c r="I32" s="121" t="s">
        <v>42</v>
      </c>
      <c r="J32" s="120" t="s">
        <v>44</v>
      </c>
      <c r="L32" s="38"/>
    </row>
    <row r="33" spans="2:12" s="1" customFormat="1" ht="14.45" customHeight="1">
      <c r="B33" s="38"/>
      <c r="D33" s="111" t="s">
        <v>45</v>
      </c>
      <c r="E33" s="111" t="s">
        <v>46</v>
      </c>
      <c r="F33" s="122">
        <f>ROUND((SUM(BE83:BE123)),  2)</f>
        <v>0</v>
      </c>
      <c r="I33" s="123">
        <v>0.21</v>
      </c>
      <c r="J33" s="122">
        <f>ROUND(((SUM(BE83:BE123))*I33),  2)</f>
        <v>0</v>
      </c>
      <c r="L33" s="38"/>
    </row>
    <row r="34" spans="2:12" s="1" customFormat="1" ht="14.45" customHeight="1">
      <c r="B34" s="38"/>
      <c r="E34" s="111" t="s">
        <v>47</v>
      </c>
      <c r="F34" s="122">
        <f>ROUND((SUM(BF83:BF123)),  2)</f>
        <v>0</v>
      </c>
      <c r="I34" s="123">
        <v>0.15</v>
      </c>
      <c r="J34" s="122">
        <f>ROUND(((SUM(BF83:BF123))*I34),  2)</f>
        <v>0</v>
      </c>
      <c r="L34" s="38"/>
    </row>
    <row r="35" spans="2:12" s="1" customFormat="1" ht="14.45" hidden="1" customHeight="1">
      <c r="B35" s="38"/>
      <c r="E35" s="111" t="s">
        <v>48</v>
      </c>
      <c r="F35" s="122">
        <f>ROUND((SUM(BG83:BG123)),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11" t="s">
        <v>49</v>
      </c>
      <c r="F36" s="122">
        <f>ROUND((SUM(BH83:BH123)),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11" t="s">
        <v>50</v>
      </c>
      <c r="F37" s="122">
        <f>ROUND((SUM(BI83:BI123)),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2"/>
      <c r="L38" s="38"/>
    </row>
    <row r="39" spans="2:12" s="1" customFormat="1" ht="25.35" customHeight="1">
      <c r="B39" s="38"/>
      <c r="C39" s="124"/>
      <c r="D39" s="125" t="s">
        <v>51</v>
      </c>
      <c r="E39" s="126"/>
      <c r="F39" s="126"/>
      <c r="G39" s="127" t="s">
        <v>52</v>
      </c>
      <c r="H39" s="128" t="s">
        <v>53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38"/>
    </row>
    <row r="44" spans="2:12" s="1" customFormat="1" ht="6.95" customHeight="1"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38"/>
    </row>
    <row r="45" spans="2:12" s="1" customFormat="1" ht="24.95" customHeight="1">
      <c r="B45" s="34"/>
      <c r="C45" s="23" t="s">
        <v>103</v>
      </c>
      <c r="D45" s="35"/>
      <c r="E45" s="35"/>
      <c r="F45" s="35"/>
      <c r="G45" s="35"/>
      <c r="H45" s="35"/>
      <c r="I45" s="112"/>
      <c r="J45" s="35"/>
      <c r="K45" s="35"/>
      <c r="L45" s="38"/>
    </row>
    <row r="46" spans="2:12" s="1" customFormat="1" ht="6.95" customHeight="1">
      <c r="B46" s="34"/>
      <c r="C46" s="35"/>
      <c r="D46" s="35"/>
      <c r="E46" s="35"/>
      <c r="F46" s="35"/>
      <c r="G46" s="35"/>
      <c r="H46" s="35"/>
      <c r="I46" s="112"/>
      <c r="J46" s="35"/>
      <c r="K46" s="35"/>
      <c r="L46" s="38"/>
    </row>
    <row r="47" spans="2:12" s="1" customFormat="1" ht="12" customHeight="1">
      <c r="B47" s="34"/>
      <c r="C47" s="29" t="s">
        <v>17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16.5" customHeight="1">
      <c r="B48" s="34"/>
      <c r="C48" s="35"/>
      <c r="D48" s="35"/>
      <c r="E48" s="309" t="str">
        <f>E7</f>
        <v>Oprava výhybek č. 10a/b a č. 11a/b v ŽST Moravské Bránice_K</v>
      </c>
      <c r="F48" s="310"/>
      <c r="G48" s="310"/>
      <c r="H48" s="310"/>
      <c r="I48" s="112"/>
      <c r="J48" s="35"/>
      <c r="K48" s="35"/>
      <c r="L48" s="38"/>
    </row>
    <row r="49" spans="2:47" s="1" customFormat="1" ht="12" customHeight="1">
      <c r="B49" s="34"/>
      <c r="C49" s="29" t="s">
        <v>99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295" t="str">
        <f>E9</f>
        <v>PS 01 - Zabezpečovací zařízení</v>
      </c>
      <c r="F50" s="294"/>
      <c r="G50" s="294"/>
      <c r="H50" s="294"/>
      <c r="I50" s="112"/>
      <c r="J50" s="35"/>
      <c r="K50" s="35"/>
      <c r="L50" s="38"/>
    </row>
    <row r="51" spans="2:47" s="1" customFormat="1" ht="6.95" customHeight="1">
      <c r="B51" s="34"/>
      <c r="C51" s="35"/>
      <c r="D51" s="35"/>
      <c r="E51" s="35"/>
      <c r="F51" s="35"/>
      <c r="G51" s="35"/>
      <c r="H51" s="35"/>
      <c r="I51" s="112"/>
      <c r="J51" s="35"/>
      <c r="K51" s="35"/>
      <c r="L51" s="38"/>
    </row>
    <row r="52" spans="2:47" s="1" customFormat="1" ht="12" customHeight="1">
      <c r="B52" s="34"/>
      <c r="C52" s="29" t="s">
        <v>22</v>
      </c>
      <c r="D52" s="35"/>
      <c r="E52" s="35"/>
      <c r="F52" s="27" t="str">
        <f>F12</f>
        <v>ŽST Moravské Bránice</v>
      </c>
      <c r="G52" s="35"/>
      <c r="H52" s="35"/>
      <c r="I52" s="113" t="s">
        <v>24</v>
      </c>
      <c r="J52" s="55" t="str">
        <f>IF(J12="","",J12)</f>
        <v>Vyplň údaj</v>
      </c>
      <c r="K52" s="35"/>
      <c r="L52" s="38"/>
    </row>
    <row r="53" spans="2:47" s="1" customFormat="1" ht="6.95" customHeight="1">
      <c r="B53" s="34"/>
      <c r="C53" s="35"/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3.7" customHeight="1">
      <c r="B54" s="34"/>
      <c r="C54" s="29" t="s">
        <v>26</v>
      </c>
      <c r="D54" s="35"/>
      <c r="E54" s="35"/>
      <c r="F54" s="27" t="str">
        <f>E15</f>
        <v>Správa železniční dopravní cesty,státní organizace</v>
      </c>
      <c r="G54" s="35"/>
      <c r="H54" s="35"/>
      <c r="I54" s="113" t="s">
        <v>34</v>
      </c>
      <c r="J54" s="32" t="str">
        <f>E21</f>
        <v>DMC Havlíčkův Brod, s.r.o.</v>
      </c>
      <c r="K54" s="35"/>
      <c r="L54" s="38"/>
    </row>
    <row r="55" spans="2:47" s="1" customFormat="1" ht="13.7" customHeight="1">
      <c r="B55" s="34"/>
      <c r="C55" s="29" t="s">
        <v>32</v>
      </c>
      <c r="D55" s="35"/>
      <c r="E55" s="35"/>
      <c r="F55" s="27" t="str">
        <f>IF(E18="","",E18)</f>
        <v>Vyplň údaj</v>
      </c>
      <c r="G55" s="35"/>
      <c r="H55" s="35"/>
      <c r="I55" s="113" t="s">
        <v>39</v>
      </c>
      <c r="J55" s="32" t="str">
        <f>E24</f>
        <v>DMC Havlíčkův Brod, s.r.o.</v>
      </c>
      <c r="K55" s="35"/>
      <c r="L55" s="38"/>
    </row>
    <row r="56" spans="2:47" s="1" customFormat="1" ht="10.35" customHeight="1">
      <c r="B56" s="34"/>
      <c r="C56" s="35"/>
      <c r="D56" s="35"/>
      <c r="E56" s="35"/>
      <c r="F56" s="35"/>
      <c r="G56" s="35"/>
      <c r="H56" s="35"/>
      <c r="I56" s="112"/>
      <c r="J56" s="35"/>
      <c r="K56" s="35"/>
      <c r="L56" s="38"/>
    </row>
    <row r="57" spans="2:47" s="1" customFormat="1" ht="29.25" customHeight="1">
      <c r="B57" s="34"/>
      <c r="C57" s="138" t="s">
        <v>104</v>
      </c>
      <c r="D57" s="139"/>
      <c r="E57" s="139"/>
      <c r="F57" s="139"/>
      <c r="G57" s="139"/>
      <c r="H57" s="139"/>
      <c r="I57" s="140"/>
      <c r="J57" s="141" t="s">
        <v>105</v>
      </c>
      <c r="K57" s="139"/>
      <c r="L57" s="38"/>
    </row>
    <row r="58" spans="2:47" s="1" customFormat="1" ht="10.35" customHeight="1">
      <c r="B58" s="34"/>
      <c r="C58" s="35"/>
      <c r="D58" s="35"/>
      <c r="E58" s="35"/>
      <c r="F58" s="35"/>
      <c r="G58" s="35"/>
      <c r="H58" s="35"/>
      <c r="I58" s="112"/>
      <c r="J58" s="35"/>
      <c r="K58" s="35"/>
      <c r="L58" s="38"/>
    </row>
    <row r="59" spans="2:47" s="1" customFormat="1" ht="22.9" customHeight="1">
      <c r="B59" s="34"/>
      <c r="C59" s="142" t="s">
        <v>106</v>
      </c>
      <c r="D59" s="35"/>
      <c r="E59" s="35"/>
      <c r="F59" s="35"/>
      <c r="G59" s="35"/>
      <c r="H59" s="35"/>
      <c r="I59" s="112"/>
      <c r="J59" s="73">
        <f>J83</f>
        <v>0</v>
      </c>
      <c r="K59" s="35"/>
      <c r="L59" s="38"/>
      <c r="AU59" s="17" t="s">
        <v>107</v>
      </c>
    </row>
    <row r="60" spans="2:47" s="8" customFormat="1" ht="24.95" customHeight="1">
      <c r="B60" s="143"/>
      <c r="C60" s="144"/>
      <c r="D60" s="145" t="s">
        <v>108</v>
      </c>
      <c r="E60" s="146"/>
      <c r="F60" s="146"/>
      <c r="G60" s="146"/>
      <c r="H60" s="146"/>
      <c r="I60" s="147"/>
      <c r="J60" s="148">
        <f>J84</f>
        <v>0</v>
      </c>
      <c r="K60" s="144"/>
      <c r="L60" s="149"/>
    </row>
    <row r="61" spans="2:47" s="9" customFormat="1" ht="19.899999999999999" customHeight="1">
      <c r="B61" s="150"/>
      <c r="C61" s="94"/>
      <c r="D61" s="151" t="s">
        <v>109</v>
      </c>
      <c r="E61" s="152"/>
      <c r="F61" s="152"/>
      <c r="G61" s="152"/>
      <c r="H61" s="152"/>
      <c r="I61" s="153"/>
      <c r="J61" s="154">
        <f>J85</f>
        <v>0</v>
      </c>
      <c r="K61" s="94"/>
      <c r="L61" s="155"/>
    </row>
    <row r="62" spans="2:47" s="8" customFormat="1" ht="24.95" customHeight="1">
      <c r="B62" s="143"/>
      <c r="C62" s="144"/>
      <c r="D62" s="145" t="s">
        <v>110</v>
      </c>
      <c r="E62" s="146"/>
      <c r="F62" s="146"/>
      <c r="G62" s="146"/>
      <c r="H62" s="146"/>
      <c r="I62" s="147"/>
      <c r="J62" s="148">
        <f>J97</f>
        <v>0</v>
      </c>
      <c r="K62" s="144"/>
      <c r="L62" s="149"/>
    </row>
    <row r="63" spans="2:47" s="8" customFormat="1" ht="24.95" customHeight="1">
      <c r="B63" s="143"/>
      <c r="C63" s="144"/>
      <c r="D63" s="145" t="s">
        <v>895</v>
      </c>
      <c r="E63" s="146"/>
      <c r="F63" s="146"/>
      <c r="G63" s="146"/>
      <c r="H63" s="146"/>
      <c r="I63" s="147"/>
      <c r="J63" s="148">
        <f>J121</f>
        <v>0</v>
      </c>
      <c r="K63" s="144"/>
      <c r="L63" s="149"/>
    </row>
    <row r="64" spans="2:47" s="1" customFormat="1" ht="21.75" customHeight="1">
      <c r="B64" s="34"/>
      <c r="C64" s="35"/>
      <c r="D64" s="35"/>
      <c r="E64" s="35"/>
      <c r="F64" s="35"/>
      <c r="G64" s="35"/>
      <c r="H64" s="35"/>
      <c r="I64" s="112"/>
      <c r="J64" s="35"/>
      <c r="K64" s="35"/>
      <c r="L64" s="38"/>
    </row>
    <row r="65" spans="2:12" s="1" customFormat="1" ht="6.95" customHeight="1">
      <c r="B65" s="46"/>
      <c r="C65" s="47"/>
      <c r="D65" s="47"/>
      <c r="E65" s="47"/>
      <c r="F65" s="47"/>
      <c r="G65" s="47"/>
      <c r="H65" s="47"/>
      <c r="I65" s="134"/>
      <c r="J65" s="47"/>
      <c r="K65" s="47"/>
      <c r="L65" s="38"/>
    </row>
    <row r="69" spans="2:12" s="1" customFormat="1" ht="6.95" customHeight="1">
      <c r="B69" s="48"/>
      <c r="C69" s="49"/>
      <c r="D69" s="49"/>
      <c r="E69" s="49"/>
      <c r="F69" s="49"/>
      <c r="G69" s="49"/>
      <c r="H69" s="49"/>
      <c r="I69" s="137"/>
      <c r="J69" s="49"/>
      <c r="K69" s="49"/>
      <c r="L69" s="38"/>
    </row>
    <row r="70" spans="2:12" s="1" customFormat="1" ht="24.95" customHeight="1">
      <c r="B70" s="34"/>
      <c r="C70" s="23" t="s">
        <v>111</v>
      </c>
      <c r="D70" s="35"/>
      <c r="E70" s="35"/>
      <c r="F70" s="35"/>
      <c r="G70" s="35"/>
      <c r="H70" s="35"/>
      <c r="I70" s="112"/>
      <c r="J70" s="35"/>
      <c r="K70" s="35"/>
      <c r="L70" s="38"/>
    </row>
    <row r="71" spans="2:12" s="1" customFormat="1" ht="6.95" customHeight="1">
      <c r="B71" s="34"/>
      <c r="C71" s="35"/>
      <c r="D71" s="35"/>
      <c r="E71" s="35"/>
      <c r="F71" s="35"/>
      <c r="G71" s="35"/>
      <c r="H71" s="35"/>
      <c r="I71" s="112"/>
      <c r="J71" s="35"/>
      <c r="K71" s="35"/>
      <c r="L71" s="38"/>
    </row>
    <row r="72" spans="2:12" s="1" customFormat="1" ht="12" customHeight="1">
      <c r="B72" s="34"/>
      <c r="C72" s="29" t="s">
        <v>17</v>
      </c>
      <c r="D72" s="35"/>
      <c r="E72" s="35"/>
      <c r="F72" s="35"/>
      <c r="G72" s="35"/>
      <c r="H72" s="35"/>
      <c r="I72" s="112"/>
      <c r="J72" s="35"/>
      <c r="K72" s="35"/>
      <c r="L72" s="38"/>
    </row>
    <row r="73" spans="2:12" s="1" customFormat="1" ht="16.5" customHeight="1">
      <c r="B73" s="34"/>
      <c r="C73" s="35"/>
      <c r="D73" s="35"/>
      <c r="E73" s="309" t="str">
        <f>E7</f>
        <v>Oprava výhybek č. 10a/b a č. 11a/b v ŽST Moravské Bránice_K</v>
      </c>
      <c r="F73" s="310"/>
      <c r="G73" s="310"/>
      <c r="H73" s="310"/>
      <c r="I73" s="112"/>
      <c r="J73" s="35"/>
      <c r="K73" s="35"/>
      <c r="L73" s="38"/>
    </row>
    <row r="74" spans="2:12" s="1" customFormat="1" ht="12" customHeight="1">
      <c r="B74" s="34"/>
      <c r="C74" s="29" t="s">
        <v>99</v>
      </c>
      <c r="D74" s="35"/>
      <c r="E74" s="35"/>
      <c r="F74" s="35"/>
      <c r="G74" s="35"/>
      <c r="H74" s="35"/>
      <c r="I74" s="112"/>
      <c r="J74" s="35"/>
      <c r="K74" s="35"/>
      <c r="L74" s="38"/>
    </row>
    <row r="75" spans="2:12" s="1" customFormat="1" ht="16.5" customHeight="1">
      <c r="B75" s="34"/>
      <c r="C75" s="35"/>
      <c r="D75" s="35"/>
      <c r="E75" s="295" t="str">
        <f>E9</f>
        <v>PS 01 - Zabezpečovací zařízení</v>
      </c>
      <c r="F75" s="294"/>
      <c r="G75" s="294"/>
      <c r="H75" s="294"/>
      <c r="I75" s="112"/>
      <c r="J75" s="35"/>
      <c r="K75" s="35"/>
      <c r="L75" s="38"/>
    </row>
    <row r="76" spans="2:12" s="1" customFormat="1" ht="6.95" customHeight="1">
      <c r="B76" s="34"/>
      <c r="C76" s="35"/>
      <c r="D76" s="35"/>
      <c r="E76" s="35"/>
      <c r="F76" s="35"/>
      <c r="G76" s="35"/>
      <c r="H76" s="35"/>
      <c r="I76" s="112"/>
      <c r="J76" s="35"/>
      <c r="K76" s="35"/>
      <c r="L76" s="38"/>
    </row>
    <row r="77" spans="2:12" s="1" customFormat="1" ht="12" customHeight="1">
      <c r="B77" s="34"/>
      <c r="C77" s="29" t="s">
        <v>22</v>
      </c>
      <c r="D77" s="35"/>
      <c r="E77" s="35"/>
      <c r="F77" s="27" t="str">
        <f>F12</f>
        <v>ŽST Moravské Bránice</v>
      </c>
      <c r="G77" s="35"/>
      <c r="H77" s="35"/>
      <c r="I77" s="113" t="s">
        <v>24</v>
      </c>
      <c r="J77" s="55" t="str">
        <f>IF(J12="","",J12)</f>
        <v>Vyplň údaj</v>
      </c>
      <c r="K77" s="35"/>
      <c r="L77" s="38"/>
    </row>
    <row r="78" spans="2:12" s="1" customFormat="1" ht="6.95" customHeight="1">
      <c r="B78" s="34"/>
      <c r="C78" s="35"/>
      <c r="D78" s="35"/>
      <c r="E78" s="35"/>
      <c r="F78" s="35"/>
      <c r="G78" s="35"/>
      <c r="H78" s="35"/>
      <c r="I78" s="112"/>
      <c r="J78" s="35"/>
      <c r="K78" s="35"/>
      <c r="L78" s="38"/>
    </row>
    <row r="79" spans="2:12" s="1" customFormat="1" ht="13.7" customHeight="1">
      <c r="B79" s="34"/>
      <c r="C79" s="29" t="s">
        <v>26</v>
      </c>
      <c r="D79" s="35"/>
      <c r="E79" s="35"/>
      <c r="F79" s="27" t="str">
        <f>E15</f>
        <v>Správa železniční dopravní cesty,státní organizace</v>
      </c>
      <c r="G79" s="35"/>
      <c r="H79" s="35"/>
      <c r="I79" s="113" t="s">
        <v>34</v>
      </c>
      <c r="J79" s="32" t="str">
        <f>E21</f>
        <v>DMC Havlíčkův Brod, s.r.o.</v>
      </c>
      <c r="K79" s="35"/>
      <c r="L79" s="38"/>
    </row>
    <row r="80" spans="2:12" s="1" customFormat="1" ht="13.7" customHeight="1">
      <c r="B80" s="34"/>
      <c r="C80" s="29" t="s">
        <v>32</v>
      </c>
      <c r="D80" s="35"/>
      <c r="E80" s="35"/>
      <c r="F80" s="27" t="str">
        <f>IF(E18="","",E18)</f>
        <v>Vyplň údaj</v>
      </c>
      <c r="G80" s="35"/>
      <c r="H80" s="35"/>
      <c r="I80" s="113" t="s">
        <v>39</v>
      </c>
      <c r="J80" s="32" t="str">
        <f>E24</f>
        <v>DMC Havlíčkův Brod, s.r.o.</v>
      </c>
      <c r="K80" s="35"/>
      <c r="L80" s="38"/>
    </row>
    <row r="81" spans="2:65" s="1" customFormat="1" ht="10.35" customHeight="1">
      <c r="B81" s="34"/>
      <c r="C81" s="35"/>
      <c r="D81" s="35"/>
      <c r="E81" s="35"/>
      <c r="F81" s="35"/>
      <c r="G81" s="35"/>
      <c r="H81" s="35"/>
      <c r="I81" s="112"/>
      <c r="J81" s="35"/>
      <c r="K81" s="35"/>
      <c r="L81" s="38"/>
    </row>
    <row r="82" spans="2:65" s="10" customFormat="1" ht="29.25" customHeight="1">
      <c r="B82" s="156"/>
      <c r="C82" s="157" t="s">
        <v>112</v>
      </c>
      <c r="D82" s="158" t="s">
        <v>60</v>
      </c>
      <c r="E82" s="158" t="s">
        <v>56</v>
      </c>
      <c r="F82" s="158" t="s">
        <v>57</v>
      </c>
      <c r="G82" s="158" t="s">
        <v>113</v>
      </c>
      <c r="H82" s="158" t="s">
        <v>114</v>
      </c>
      <c r="I82" s="159" t="s">
        <v>115</v>
      </c>
      <c r="J82" s="160" t="s">
        <v>105</v>
      </c>
      <c r="K82" s="161" t="s">
        <v>116</v>
      </c>
      <c r="L82" s="162"/>
      <c r="M82" s="64" t="s">
        <v>1</v>
      </c>
      <c r="N82" s="65" t="s">
        <v>45</v>
      </c>
      <c r="O82" s="65" t="s">
        <v>117</v>
      </c>
      <c r="P82" s="65" t="s">
        <v>118</v>
      </c>
      <c r="Q82" s="65" t="s">
        <v>119</v>
      </c>
      <c r="R82" s="65" t="s">
        <v>120</v>
      </c>
      <c r="S82" s="65" t="s">
        <v>121</v>
      </c>
      <c r="T82" s="66" t="s">
        <v>122</v>
      </c>
    </row>
    <row r="83" spans="2:65" s="1" customFormat="1" ht="22.9" customHeight="1">
      <c r="B83" s="34"/>
      <c r="C83" s="71" t="s">
        <v>123</v>
      </c>
      <c r="D83" s="35"/>
      <c r="E83" s="35"/>
      <c r="F83" s="35"/>
      <c r="G83" s="35"/>
      <c r="H83" s="35"/>
      <c r="I83" s="112"/>
      <c r="J83" s="163">
        <f>BK83</f>
        <v>0</v>
      </c>
      <c r="K83" s="35"/>
      <c r="L83" s="38"/>
      <c r="M83" s="67"/>
      <c r="N83" s="68"/>
      <c r="O83" s="68"/>
      <c r="P83" s="164">
        <f>P84+P97+P121</f>
        <v>0</v>
      </c>
      <c r="Q83" s="68"/>
      <c r="R83" s="164">
        <f>R84+R97+R121</f>
        <v>0</v>
      </c>
      <c r="S83" s="68"/>
      <c r="T83" s="165">
        <f>T84+T97+T121</f>
        <v>0</v>
      </c>
      <c r="AT83" s="17" t="s">
        <v>74</v>
      </c>
      <c r="AU83" s="17" t="s">
        <v>107</v>
      </c>
      <c r="BK83" s="166">
        <f>BK84+BK97+BK121</f>
        <v>0</v>
      </c>
    </row>
    <row r="84" spans="2:65" s="11" customFormat="1" ht="25.9" customHeight="1">
      <c r="B84" s="167"/>
      <c r="C84" s="168"/>
      <c r="D84" s="169" t="s">
        <v>74</v>
      </c>
      <c r="E84" s="170" t="s">
        <v>124</v>
      </c>
      <c r="F84" s="170" t="s">
        <v>125</v>
      </c>
      <c r="G84" s="168"/>
      <c r="H84" s="168"/>
      <c r="I84" s="171"/>
      <c r="J84" s="172">
        <f>BK84</f>
        <v>0</v>
      </c>
      <c r="K84" s="168"/>
      <c r="L84" s="173"/>
      <c r="M84" s="174"/>
      <c r="N84" s="175"/>
      <c r="O84" s="175"/>
      <c r="P84" s="176">
        <f>P85</f>
        <v>0</v>
      </c>
      <c r="Q84" s="175"/>
      <c r="R84" s="176">
        <f>R85</f>
        <v>0</v>
      </c>
      <c r="S84" s="175"/>
      <c r="T84" s="177">
        <f>T85</f>
        <v>0</v>
      </c>
      <c r="AR84" s="178" t="s">
        <v>19</v>
      </c>
      <c r="AT84" s="179" t="s">
        <v>74</v>
      </c>
      <c r="AU84" s="179" t="s">
        <v>75</v>
      </c>
      <c r="AY84" s="178" t="s">
        <v>126</v>
      </c>
      <c r="BK84" s="180">
        <f>BK85</f>
        <v>0</v>
      </c>
    </row>
    <row r="85" spans="2:65" s="11" customFormat="1" ht="22.9" customHeight="1">
      <c r="B85" s="167"/>
      <c r="C85" s="168"/>
      <c r="D85" s="169" t="s">
        <v>74</v>
      </c>
      <c r="E85" s="181" t="s">
        <v>127</v>
      </c>
      <c r="F85" s="181" t="s">
        <v>128</v>
      </c>
      <c r="G85" s="168"/>
      <c r="H85" s="168"/>
      <c r="I85" s="171"/>
      <c r="J85" s="182">
        <f>BK85</f>
        <v>0</v>
      </c>
      <c r="K85" s="168"/>
      <c r="L85" s="173"/>
      <c r="M85" s="174"/>
      <c r="N85" s="175"/>
      <c r="O85" s="175"/>
      <c r="P85" s="176">
        <f>SUM(P86:P96)</f>
        <v>0</v>
      </c>
      <c r="Q85" s="175"/>
      <c r="R85" s="176">
        <f>SUM(R86:R96)</f>
        <v>0</v>
      </c>
      <c r="S85" s="175"/>
      <c r="T85" s="177">
        <f>SUM(T86:T96)</f>
        <v>0</v>
      </c>
      <c r="AR85" s="178" t="s">
        <v>19</v>
      </c>
      <c r="AT85" s="179" t="s">
        <v>74</v>
      </c>
      <c r="AU85" s="179" t="s">
        <v>19</v>
      </c>
      <c r="AY85" s="178" t="s">
        <v>126</v>
      </c>
      <c r="BK85" s="180">
        <f>SUM(BK86:BK96)</f>
        <v>0</v>
      </c>
    </row>
    <row r="86" spans="2:65" s="1" customFormat="1" ht="16.5" customHeight="1">
      <c r="B86" s="34"/>
      <c r="C86" s="183" t="s">
        <v>7</v>
      </c>
      <c r="D86" s="183" t="s">
        <v>129</v>
      </c>
      <c r="E86" s="184" t="s">
        <v>896</v>
      </c>
      <c r="F86" s="185" t="s">
        <v>897</v>
      </c>
      <c r="G86" s="186" t="s">
        <v>234</v>
      </c>
      <c r="H86" s="187">
        <v>2</v>
      </c>
      <c r="I86" s="188"/>
      <c r="J86" s="189">
        <f>ROUND(I86*H86,2)</f>
        <v>0</v>
      </c>
      <c r="K86" s="185" t="s">
        <v>133</v>
      </c>
      <c r="L86" s="38"/>
      <c r="M86" s="190" t="s">
        <v>1</v>
      </c>
      <c r="N86" s="191" t="s">
        <v>46</v>
      </c>
      <c r="O86" s="60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7" t="s">
        <v>134</v>
      </c>
      <c r="AT86" s="17" t="s">
        <v>129</v>
      </c>
      <c r="AU86" s="17" t="s">
        <v>83</v>
      </c>
      <c r="AY86" s="17" t="s">
        <v>126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7" t="s">
        <v>19</v>
      </c>
      <c r="BK86" s="194">
        <f>ROUND(I86*H86,2)</f>
        <v>0</v>
      </c>
      <c r="BL86" s="17" t="s">
        <v>134</v>
      </c>
      <c r="BM86" s="17" t="s">
        <v>898</v>
      </c>
    </row>
    <row r="87" spans="2:65" s="1" customFormat="1" ht="16.5" customHeight="1">
      <c r="B87" s="34"/>
      <c r="C87" s="183" t="s">
        <v>276</v>
      </c>
      <c r="D87" s="183" t="s">
        <v>129</v>
      </c>
      <c r="E87" s="184" t="s">
        <v>604</v>
      </c>
      <c r="F87" s="185" t="s">
        <v>605</v>
      </c>
      <c r="G87" s="186" t="s">
        <v>186</v>
      </c>
      <c r="H87" s="187">
        <v>2.4</v>
      </c>
      <c r="I87" s="188"/>
      <c r="J87" s="189">
        <f>ROUND(I87*H87,2)</f>
        <v>0</v>
      </c>
      <c r="K87" s="185" t="s">
        <v>133</v>
      </c>
      <c r="L87" s="38"/>
      <c r="M87" s="190" t="s">
        <v>1</v>
      </c>
      <c r="N87" s="191" t="s">
        <v>46</v>
      </c>
      <c r="O87" s="60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17" t="s">
        <v>134</v>
      </c>
      <c r="AT87" s="17" t="s">
        <v>129</v>
      </c>
      <c r="AU87" s="17" t="s">
        <v>83</v>
      </c>
      <c r="AY87" s="17" t="s">
        <v>126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7" t="s">
        <v>19</v>
      </c>
      <c r="BK87" s="194">
        <f>ROUND(I87*H87,2)</f>
        <v>0</v>
      </c>
      <c r="BL87" s="17" t="s">
        <v>134</v>
      </c>
      <c r="BM87" s="17" t="s">
        <v>899</v>
      </c>
    </row>
    <row r="88" spans="2:65" s="1" customFormat="1" ht="19.5">
      <c r="B88" s="34"/>
      <c r="C88" s="35"/>
      <c r="D88" s="195" t="s">
        <v>136</v>
      </c>
      <c r="E88" s="35"/>
      <c r="F88" s="196" t="s">
        <v>900</v>
      </c>
      <c r="G88" s="35"/>
      <c r="H88" s="35"/>
      <c r="I88" s="112"/>
      <c r="J88" s="35"/>
      <c r="K88" s="35"/>
      <c r="L88" s="38"/>
      <c r="M88" s="197"/>
      <c r="N88" s="60"/>
      <c r="O88" s="60"/>
      <c r="P88" s="60"/>
      <c r="Q88" s="60"/>
      <c r="R88" s="60"/>
      <c r="S88" s="60"/>
      <c r="T88" s="61"/>
      <c r="AT88" s="17" t="s">
        <v>136</v>
      </c>
      <c r="AU88" s="17" t="s">
        <v>83</v>
      </c>
    </row>
    <row r="89" spans="2:65" s="13" customFormat="1">
      <c r="B89" s="208"/>
      <c r="C89" s="209"/>
      <c r="D89" s="195" t="s">
        <v>138</v>
      </c>
      <c r="E89" s="210" t="s">
        <v>1</v>
      </c>
      <c r="F89" s="211" t="s">
        <v>901</v>
      </c>
      <c r="G89" s="209"/>
      <c r="H89" s="212">
        <v>2.4</v>
      </c>
      <c r="I89" s="213"/>
      <c r="J89" s="209"/>
      <c r="K89" s="209"/>
      <c r="L89" s="214"/>
      <c r="M89" s="215"/>
      <c r="N89" s="216"/>
      <c r="O89" s="216"/>
      <c r="P89" s="216"/>
      <c r="Q89" s="216"/>
      <c r="R89" s="216"/>
      <c r="S89" s="216"/>
      <c r="T89" s="217"/>
      <c r="AT89" s="218" t="s">
        <v>138</v>
      </c>
      <c r="AU89" s="218" t="s">
        <v>83</v>
      </c>
      <c r="AV89" s="13" t="s">
        <v>83</v>
      </c>
      <c r="AW89" s="13" t="s">
        <v>38</v>
      </c>
      <c r="AX89" s="13" t="s">
        <v>75</v>
      </c>
      <c r="AY89" s="218" t="s">
        <v>126</v>
      </c>
    </row>
    <row r="90" spans="2:65" s="14" customFormat="1">
      <c r="B90" s="219"/>
      <c r="C90" s="220"/>
      <c r="D90" s="195" t="s">
        <v>138</v>
      </c>
      <c r="E90" s="221" t="s">
        <v>1</v>
      </c>
      <c r="F90" s="222" t="s">
        <v>152</v>
      </c>
      <c r="G90" s="220"/>
      <c r="H90" s="223">
        <v>2.4</v>
      </c>
      <c r="I90" s="224"/>
      <c r="J90" s="220"/>
      <c r="K90" s="220"/>
      <c r="L90" s="225"/>
      <c r="M90" s="226"/>
      <c r="N90" s="227"/>
      <c r="O90" s="227"/>
      <c r="P90" s="227"/>
      <c r="Q90" s="227"/>
      <c r="R90" s="227"/>
      <c r="S90" s="227"/>
      <c r="T90" s="228"/>
      <c r="AT90" s="229" t="s">
        <v>138</v>
      </c>
      <c r="AU90" s="229" t="s">
        <v>83</v>
      </c>
      <c r="AV90" s="14" t="s">
        <v>134</v>
      </c>
      <c r="AW90" s="14" t="s">
        <v>38</v>
      </c>
      <c r="AX90" s="14" t="s">
        <v>19</v>
      </c>
      <c r="AY90" s="229" t="s">
        <v>126</v>
      </c>
    </row>
    <row r="91" spans="2:65" s="1" customFormat="1" ht="16.5" customHeight="1">
      <c r="B91" s="34"/>
      <c r="C91" s="183" t="s">
        <v>284</v>
      </c>
      <c r="D91" s="183" t="s">
        <v>129</v>
      </c>
      <c r="E91" s="184" t="s">
        <v>902</v>
      </c>
      <c r="F91" s="185" t="s">
        <v>903</v>
      </c>
      <c r="G91" s="186" t="s">
        <v>186</v>
      </c>
      <c r="H91" s="187">
        <v>2.4</v>
      </c>
      <c r="I91" s="188"/>
      <c r="J91" s="189">
        <f>ROUND(I91*H91,2)</f>
        <v>0</v>
      </c>
      <c r="K91" s="185" t="s">
        <v>133</v>
      </c>
      <c r="L91" s="38"/>
      <c r="M91" s="190" t="s">
        <v>1</v>
      </c>
      <c r="N91" s="191" t="s">
        <v>46</v>
      </c>
      <c r="O91" s="60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17" t="s">
        <v>134</v>
      </c>
      <c r="AT91" s="17" t="s">
        <v>129</v>
      </c>
      <c r="AU91" s="17" t="s">
        <v>83</v>
      </c>
      <c r="AY91" s="17" t="s">
        <v>126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7" t="s">
        <v>19</v>
      </c>
      <c r="BK91" s="194">
        <f>ROUND(I91*H91,2)</f>
        <v>0</v>
      </c>
      <c r="BL91" s="17" t="s">
        <v>134</v>
      </c>
      <c r="BM91" s="17" t="s">
        <v>904</v>
      </c>
    </row>
    <row r="92" spans="2:65" s="13" customFormat="1">
      <c r="B92" s="208"/>
      <c r="C92" s="209"/>
      <c r="D92" s="195" t="s">
        <v>138</v>
      </c>
      <c r="E92" s="210" t="s">
        <v>1</v>
      </c>
      <c r="F92" s="211" t="s">
        <v>901</v>
      </c>
      <c r="G92" s="209"/>
      <c r="H92" s="212">
        <v>2.4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138</v>
      </c>
      <c r="AU92" s="218" t="s">
        <v>83</v>
      </c>
      <c r="AV92" s="13" t="s">
        <v>83</v>
      </c>
      <c r="AW92" s="13" t="s">
        <v>38</v>
      </c>
      <c r="AX92" s="13" t="s">
        <v>75</v>
      </c>
      <c r="AY92" s="218" t="s">
        <v>126</v>
      </c>
    </row>
    <row r="93" spans="2:65" s="14" customFormat="1">
      <c r="B93" s="219"/>
      <c r="C93" s="220"/>
      <c r="D93" s="195" t="s">
        <v>138</v>
      </c>
      <c r="E93" s="221" t="s">
        <v>1</v>
      </c>
      <c r="F93" s="222" t="s">
        <v>152</v>
      </c>
      <c r="G93" s="220"/>
      <c r="H93" s="223">
        <v>2.4</v>
      </c>
      <c r="I93" s="224"/>
      <c r="J93" s="220"/>
      <c r="K93" s="220"/>
      <c r="L93" s="225"/>
      <c r="M93" s="226"/>
      <c r="N93" s="227"/>
      <c r="O93" s="227"/>
      <c r="P93" s="227"/>
      <c r="Q93" s="227"/>
      <c r="R93" s="227"/>
      <c r="S93" s="227"/>
      <c r="T93" s="228"/>
      <c r="AT93" s="229" t="s">
        <v>138</v>
      </c>
      <c r="AU93" s="229" t="s">
        <v>83</v>
      </c>
      <c r="AV93" s="14" t="s">
        <v>134</v>
      </c>
      <c r="AW93" s="14" t="s">
        <v>38</v>
      </c>
      <c r="AX93" s="14" t="s">
        <v>19</v>
      </c>
      <c r="AY93" s="229" t="s">
        <v>126</v>
      </c>
    </row>
    <row r="94" spans="2:65" s="1" customFormat="1" ht="16.5" customHeight="1">
      <c r="B94" s="34"/>
      <c r="C94" s="183" t="s">
        <v>290</v>
      </c>
      <c r="D94" s="183" t="s">
        <v>129</v>
      </c>
      <c r="E94" s="184" t="s">
        <v>905</v>
      </c>
      <c r="F94" s="185" t="s">
        <v>906</v>
      </c>
      <c r="G94" s="186" t="s">
        <v>165</v>
      </c>
      <c r="H94" s="187">
        <v>6</v>
      </c>
      <c r="I94" s="188"/>
      <c r="J94" s="189">
        <f>ROUND(I94*H94,2)</f>
        <v>0</v>
      </c>
      <c r="K94" s="185" t="s">
        <v>133</v>
      </c>
      <c r="L94" s="38"/>
      <c r="M94" s="190" t="s">
        <v>1</v>
      </c>
      <c r="N94" s="191" t="s">
        <v>46</v>
      </c>
      <c r="O94" s="60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17" t="s">
        <v>134</v>
      </c>
      <c r="AT94" s="17" t="s">
        <v>129</v>
      </c>
      <c r="AU94" s="17" t="s">
        <v>83</v>
      </c>
      <c r="AY94" s="17" t="s">
        <v>126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7" t="s">
        <v>19</v>
      </c>
      <c r="BK94" s="194">
        <f>ROUND(I94*H94,2)</f>
        <v>0</v>
      </c>
      <c r="BL94" s="17" t="s">
        <v>134</v>
      </c>
      <c r="BM94" s="17" t="s">
        <v>907</v>
      </c>
    </row>
    <row r="95" spans="2:65" s="13" customFormat="1">
      <c r="B95" s="208"/>
      <c r="C95" s="209"/>
      <c r="D95" s="195" t="s">
        <v>138</v>
      </c>
      <c r="E95" s="210" t="s">
        <v>1</v>
      </c>
      <c r="F95" s="211" t="s">
        <v>908</v>
      </c>
      <c r="G95" s="209"/>
      <c r="H95" s="212">
        <v>6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138</v>
      </c>
      <c r="AU95" s="218" t="s">
        <v>83</v>
      </c>
      <c r="AV95" s="13" t="s">
        <v>83</v>
      </c>
      <c r="AW95" s="13" t="s">
        <v>38</v>
      </c>
      <c r="AX95" s="13" t="s">
        <v>75</v>
      </c>
      <c r="AY95" s="218" t="s">
        <v>126</v>
      </c>
    </row>
    <row r="96" spans="2:65" s="14" customFormat="1">
      <c r="B96" s="219"/>
      <c r="C96" s="220"/>
      <c r="D96" s="195" t="s">
        <v>138</v>
      </c>
      <c r="E96" s="221" t="s">
        <v>1</v>
      </c>
      <c r="F96" s="222" t="s">
        <v>152</v>
      </c>
      <c r="G96" s="220"/>
      <c r="H96" s="223">
        <v>6</v>
      </c>
      <c r="I96" s="224"/>
      <c r="J96" s="220"/>
      <c r="K96" s="220"/>
      <c r="L96" s="225"/>
      <c r="M96" s="226"/>
      <c r="N96" s="227"/>
      <c r="O96" s="227"/>
      <c r="P96" s="227"/>
      <c r="Q96" s="227"/>
      <c r="R96" s="227"/>
      <c r="S96" s="227"/>
      <c r="T96" s="228"/>
      <c r="AT96" s="229" t="s">
        <v>138</v>
      </c>
      <c r="AU96" s="229" t="s">
        <v>83</v>
      </c>
      <c r="AV96" s="14" t="s">
        <v>134</v>
      </c>
      <c r="AW96" s="14" t="s">
        <v>38</v>
      </c>
      <c r="AX96" s="14" t="s">
        <v>19</v>
      </c>
      <c r="AY96" s="229" t="s">
        <v>126</v>
      </c>
    </row>
    <row r="97" spans="2:65" s="11" customFormat="1" ht="25.9" customHeight="1">
      <c r="B97" s="167"/>
      <c r="C97" s="168"/>
      <c r="D97" s="169" t="s">
        <v>74</v>
      </c>
      <c r="E97" s="170" t="s">
        <v>639</v>
      </c>
      <c r="F97" s="170" t="s">
        <v>640</v>
      </c>
      <c r="G97" s="168"/>
      <c r="H97" s="168"/>
      <c r="I97" s="171"/>
      <c r="J97" s="172">
        <f>BK97</f>
        <v>0</v>
      </c>
      <c r="K97" s="168"/>
      <c r="L97" s="173"/>
      <c r="M97" s="174"/>
      <c r="N97" s="175"/>
      <c r="O97" s="175"/>
      <c r="P97" s="176">
        <f>SUM(P98:P120)</f>
        <v>0</v>
      </c>
      <c r="Q97" s="175"/>
      <c r="R97" s="176">
        <f>SUM(R98:R120)</f>
        <v>0</v>
      </c>
      <c r="S97" s="175"/>
      <c r="T97" s="177">
        <f>SUM(T98:T120)</f>
        <v>0</v>
      </c>
      <c r="AR97" s="178" t="s">
        <v>134</v>
      </c>
      <c r="AT97" s="179" t="s">
        <v>74</v>
      </c>
      <c r="AU97" s="179" t="s">
        <v>75</v>
      </c>
      <c r="AY97" s="178" t="s">
        <v>126</v>
      </c>
      <c r="BK97" s="180">
        <f>SUM(BK98:BK120)</f>
        <v>0</v>
      </c>
    </row>
    <row r="98" spans="2:65" s="1" customFormat="1" ht="16.5" customHeight="1">
      <c r="B98" s="34"/>
      <c r="C98" s="183" t="s">
        <v>298</v>
      </c>
      <c r="D98" s="183" t="s">
        <v>129</v>
      </c>
      <c r="E98" s="184" t="s">
        <v>909</v>
      </c>
      <c r="F98" s="185" t="s">
        <v>910</v>
      </c>
      <c r="G98" s="186" t="s">
        <v>234</v>
      </c>
      <c r="H98" s="187">
        <v>6</v>
      </c>
      <c r="I98" s="188"/>
      <c r="J98" s="189">
        <f t="shared" ref="J98:J120" si="0">ROUND(I98*H98,2)</f>
        <v>0</v>
      </c>
      <c r="K98" s="185" t="s">
        <v>133</v>
      </c>
      <c r="L98" s="38"/>
      <c r="M98" s="190" t="s">
        <v>1</v>
      </c>
      <c r="N98" s="191" t="s">
        <v>46</v>
      </c>
      <c r="O98" s="60"/>
      <c r="P98" s="192">
        <f t="shared" ref="P98:P120" si="1">O98*H98</f>
        <v>0</v>
      </c>
      <c r="Q98" s="192">
        <v>0</v>
      </c>
      <c r="R98" s="192">
        <f t="shared" ref="R98:R120" si="2">Q98*H98</f>
        <v>0</v>
      </c>
      <c r="S98" s="192">
        <v>0</v>
      </c>
      <c r="T98" s="193">
        <f t="shared" ref="T98:T120" si="3">S98*H98</f>
        <v>0</v>
      </c>
      <c r="AR98" s="17" t="s">
        <v>644</v>
      </c>
      <c r="AT98" s="17" t="s">
        <v>129</v>
      </c>
      <c r="AU98" s="17" t="s">
        <v>19</v>
      </c>
      <c r="AY98" s="17" t="s">
        <v>126</v>
      </c>
      <c r="BE98" s="194">
        <f t="shared" ref="BE98:BE120" si="4">IF(N98="základní",J98,0)</f>
        <v>0</v>
      </c>
      <c r="BF98" s="194">
        <f t="shared" ref="BF98:BF120" si="5">IF(N98="snížená",J98,0)</f>
        <v>0</v>
      </c>
      <c r="BG98" s="194">
        <f t="shared" ref="BG98:BG120" si="6">IF(N98="zákl. přenesená",J98,0)</f>
        <v>0</v>
      </c>
      <c r="BH98" s="194">
        <f t="shared" ref="BH98:BH120" si="7">IF(N98="sníž. přenesená",J98,0)</f>
        <v>0</v>
      </c>
      <c r="BI98" s="194">
        <f t="shared" ref="BI98:BI120" si="8">IF(N98="nulová",J98,0)</f>
        <v>0</v>
      </c>
      <c r="BJ98" s="17" t="s">
        <v>19</v>
      </c>
      <c r="BK98" s="194">
        <f t="shared" ref="BK98:BK120" si="9">ROUND(I98*H98,2)</f>
        <v>0</v>
      </c>
      <c r="BL98" s="17" t="s">
        <v>644</v>
      </c>
      <c r="BM98" s="17" t="s">
        <v>911</v>
      </c>
    </row>
    <row r="99" spans="2:65" s="1" customFormat="1" ht="16.5" customHeight="1">
      <c r="B99" s="34"/>
      <c r="C99" s="183" t="s">
        <v>303</v>
      </c>
      <c r="D99" s="183" t="s">
        <v>129</v>
      </c>
      <c r="E99" s="184" t="s">
        <v>912</v>
      </c>
      <c r="F99" s="185" t="s">
        <v>913</v>
      </c>
      <c r="G99" s="186" t="s">
        <v>234</v>
      </c>
      <c r="H99" s="187">
        <v>6</v>
      </c>
      <c r="I99" s="188"/>
      <c r="J99" s="189">
        <f t="shared" si="0"/>
        <v>0</v>
      </c>
      <c r="K99" s="185" t="s">
        <v>133</v>
      </c>
      <c r="L99" s="38"/>
      <c r="M99" s="190" t="s">
        <v>1</v>
      </c>
      <c r="N99" s="191" t="s">
        <v>46</v>
      </c>
      <c r="O99" s="60"/>
      <c r="P99" s="192">
        <f t="shared" si="1"/>
        <v>0</v>
      </c>
      <c r="Q99" s="192">
        <v>0</v>
      </c>
      <c r="R99" s="192">
        <f t="shared" si="2"/>
        <v>0</v>
      </c>
      <c r="S99" s="192">
        <v>0</v>
      </c>
      <c r="T99" s="193">
        <f t="shared" si="3"/>
        <v>0</v>
      </c>
      <c r="AR99" s="17" t="s">
        <v>644</v>
      </c>
      <c r="AT99" s="17" t="s">
        <v>129</v>
      </c>
      <c r="AU99" s="17" t="s">
        <v>19</v>
      </c>
      <c r="AY99" s="17" t="s">
        <v>126</v>
      </c>
      <c r="BE99" s="194">
        <f t="shared" si="4"/>
        <v>0</v>
      </c>
      <c r="BF99" s="194">
        <f t="shared" si="5"/>
        <v>0</v>
      </c>
      <c r="BG99" s="194">
        <f t="shared" si="6"/>
        <v>0</v>
      </c>
      <c r="BH99" s="194">
        <f t="shared" si="7"/>
        <v>0</v>
      </c>
      <c r="BI99" s="194">
        <f t="shared" si="8"/>
        <v>0</v>
      </c>
      <c r="BJ99" s="17" t="s">
        <v>19</v>
      </c>
      <c r="BK99" s="194">
        <f t="shared" si="9"/>
        <v>0</v>
      </c>
      <c r="BL99" s="17" t="s">
        <v>644</v>
      </c>
      <c r="BM99" s="17" t="s">
        <v>914</v>
      </c>
    </row>
    <row r="100" spans="2:65" s="1" customFormat="1" ht="16.5" customHeight="1">
      <c r="B100" s="34"/>
      <c r="C100" s="183" t="s">
        <v>312</v>
      </c>
      <c r="D100" s="183" t="s">
        <v>129</v>
      </c>
      <c r="E100" s="184" t="s">
        <v>915</v>
      </c>
      <c r="F100" s="185" t="s">
        <v>916</v>
      </c>
      <c r="G100" s="186" t="s">
        <v>234</v>
      </c>
      <c r="H100" s="187">
        <v>4</v>
      </c>
      <c r="I100" s="188"/>
      <c r="J100" s="189">
        <f t="shared" si="0"/>
        <v>0</v>
      </c>
      <c r="K100" s="185" t="s">
        <v>133</v>
      </c>
      <c r="L100" s="38"/>
      <c r="M100" s="190" t="s">
        <v>1</v>
      </c>
      <c r="N100" s="191" t="s">
        <v>46</v>
      </c>
      <c r="O100" s="60"/>
      <c r="P100" s="192">
        <f t="shared" si="1"/>
        <v>0</v>
      </c>
      <c r="Q100" s="192">
        <v>0</v>
      </c>
      <c r="R100" s="192">
        <f t="shared" si="2"/>
        <v>0</v>
      </c>
      <c r="S100" s="192">
        <v>0</v>
      </c>
      <c r="T100" s="193">
        <f t="shared" si="3"/>
        <v>0</v>
      </c>
      <c r="AR100" s="17" t="s">
        <v>644</v>
      </c>
      <c r="AT100" s="17" t="s">
        <v>129</v>
      </c>
      <c r="AU100" s="17" t="s">
        <v>19</v>
      </c>
      <c r="AY100" s="17" t="s">
        <v>126</v>
      </c>
      <c r="BE100" s="194">
        <f t="shared" si="4"/>
        <v>0</v>
      </c>
      <c r="BF100" s="194">
        <f t="shared" si="5"/>
        <v>0</v>
      </c>
      <c r="BG100" s="194">
        <f t="shared" si="6"/>
        <v>0</v>
      </c>
      <c r="BH100" s="194">
        <f t="shared" si="7"/>
        <v>0</v>
      </c>
      <c r="BI100" s="194">
        <f t="shared" si="8"/>
        <v>0</v>
      </c>
      <c r="BJ100" s="17" t="s">
        <v>19</v>
      </c>
      <c r="BK100" s="194">
        <f t="shared" si="9"/>
        <v>0</v>
      </c>
      <c r="BL100" s="17" t="s">
        <v>644</v>
      </c>
      <c r="BM100" s="17" t="s">
        <v>917</v>
      </c>
    </row>
    <row r="101" spans="2:65" s="1" customFormat="1" ht="16.5" customHeight="1">
      <c r="B101" s="34"/>
      <c r="C101" s="183" t="s">
        <v>331</v>
      </c>
      <c r="D101" s="183" t="s">
        <v>129</v>
      </c>
      <c r="E101" s="184" t="s">
        <v>918</v>
      </c>
      <c r="F101" s="185" t="s">
        <v>919</v>
      </c>
      <c r="G101" s="186" t="s">
        <v>234</v>
      </c>
      <c r="H101" s="187">
        <v>2</v>
      </c>
      <c r="I101" s="188"/>
      <c r="J101" s="189">
        <f t="shared" si="0"/>
        <v>0</v>
      </c>
      <c r="K101" s="185" t="s">
        <v>133</v>
      </c>
      <c r="L101" s="38"/>
      <c r="M101" s="190" t="s">
        <v>1</v>
      </c>
      <c r="N101" s="191" t="s">
        <v>46</v>
      </c>
      <c r="O101" s="60"/>
      <c r="P101" s="192">
        <f t="shared" si="1"/>
        <v>0</v>
      </c>
      <c r="Q101" s="192">
        <v>0</v>
      </c>
      <c r="R101" s="192">
        <f t="shared" si="2"/>
        <v>0</v>
      </c>
      <c r="S101" s="192">
        <v>0</v>
      </c>
      <c r="T101" s="193">
        <f t="shared" si="3"/>
        <v>0</v>
      </c>
      <c r="AR101" s="17" t="s">
        <v>644</v>
      </c>
      <c r="AT101" s="17" t="s">
        <v>129</v>
      </c>
      <c r="AU101" s="17" t="s">
        <v>19</v>
      </c>
      <c r="AY101" s="17" t="s">
        <v>126</v>
      </c>
      <c r="BE101" s="194">
        <f t="shared" si="4"/>
        <v>0</v>
      </c>
      <c r="BF101" s="194">
        <f t="shared" si="5"/>
        <v>0</v>
      </c>
      <c r="BG101" s="194">
        <f t="shared" si="6"/>
        <v>0</v>
      </c>
      <c r="BH101" s="194">
        <f t="shared" si="7"/>
        <v>0</v>
      </c>
      <c r="BI101" s="194">
        <f t="shared" si="8"/>
        <v>0</v>
      </c>
      <c r="BJ101" s="17" t="s">
        <v>19</v>
      </c>
      <c r="BK101" s="194">
        <f t="shared" si="9"/>
        <v>0</v>
      </c>
      <c r="BL101" s="17" t="s">
        <v>644</v>
      </c>
      <c r="BM101" s="17" t="s">
        <v>920</v>
      </c>
    </row>
    <row r="102" spans="2:65" s="1" customFormat="1" ht="16.5" customHeight="1">
      <c r="B102" s="34"/>
      <c r="C102" s="183" t="s">
        <v>338</v>
      </c>
      <c r="D102" s="183" t="s">
        <v>129</v>
      </c>
      <c r="E102" s="184" t="s">
        <v>921</v>
      </c>
      <c r="F102" s="185" t="s">
        <v>922</v>
      </c>
      <c r="G102" s="186" t="s">
        <v>234</v>
      </c>
      <c r="H102" s="187">
        <v>2</v>
      </c>
      <c r="I102" s="188"/>
      <c r="J102" s="189">
        <f t="shared" si="0"/>
        <v>0</v>
      </c>
      <c r="K102" s="185" t="s">
        <v>133</v>
      </c>
      <c r="L102" s="38"/>
      <c r="M102" s="190" t="s">
        <v>1</v>
      </c>
      <c r="N102" s="191" t="s">
        <v>46</v>
      </c>
      <c r="O102" s="60"/>
      <c r="P102" s="192">
        <f t="shared" si="1"/>
        <v>0</v>
      </c>
      <c r="Q102" s="192">
        <v>0</v>
      </c>
      <c r="R102" s="192">
        <f t="shared" si="2"/>
        <v>0</v>
      </c>
      <c r="S102" s="192">
        <v>0</v>
      </c>
      <c r="T102" s="193">
        <f t="shared" si="3"/>
        <v>0</v>
      </c>
      <c r="AR102" s="17" t="s">
        <v>644</v>
      </c>
      <c r="AT102" s="17" t="s">
        <v>129</v>
      </c>
      <c r="AU102" s="17" t="s">
        <v>19</v>
      </c>
      <c r="AY102" s="17" t="s">
        <v>126</v>
      </c>
      <c r="BE102" s="194">
        <f t="shared" si="4"/>
        <v>0</v>
      </c>
      <c r="BF102" s="194">
        <f t="shared" si="5"/>
        <v>0</v>
      </c>
      <c r="BG102" s="194">
        <f t="shared" si="6"/>
        <v>0</v>
      </c>
      <c r="BH102" s="194">
        <f t="shared" si="7"/>
        <v>0</v>
      </c>
      <c r="BI102" s="194">
        <f t="shared" si="8"/>
        <v>0</v>
      </c>
      <c r="BJ102" s="17" t="s">
        <v>19</v>
      </c>
      <c r="BK102" s="194">
        <f t="shared" si="9"/>
        <v>0</v>
      </c>
      <c r="BL102" s="17" t="s">
        <v>644</v>
      </c>
      <c r="BM102" s="17" t="s">
        <v>923</v>
      </c>
    </row>
    <row r="103" spans="2:65" s="1" customFormat="1" ht="16.5" customHeight="1">
      <c r="B103" s="34"/>
      <c r="C103" s="183" t="s">
        <v>342</v>
      </c>
      <c r="D103" s="183" t="s">
        <v>129</v>
      </c>
      <c r="E103" s="184" t="s">
        <v>924</v>
      </c>
      <c r="F103" s="185" t="s">
        <v>925</v>
      </c>
      <c r="G103" s="186" t="s">
        <v>234</v>
      </c>
      <c r="H103" s="187">
        <v>4</v>
      </c>
      <c r="I103" s="188"/>
      <c r="J103" s="189">
        <f t="shared" si="0"/>
        <v>0</v>
      </c>
      <c r="K103" s="185" t="s">
        <v>133</v>
      </c>
      <c r="L103" s="38"/>
      <c r="M103" s="190" t="s">
        <v>1</v>
      </c>
      <c r="N103" s="191" t="s">
        <v>46</v>
      </c>
      <c r="O103" s="60"/>
      <c r="P103" s="192">
        <f t="shared" si="1"/>
        <v>0</v>
      </c>
      <c r="Q103" s="192">
        <v>0</v>
      </c>
      <c r="R103" s="192">
        <f t="shared" si="2"/>
        <v>0</v>
      </c>
      <c r="S103" s="192">
        <v>0</v>
      </c>
      <c r="T103" s="193">
        <f t="shared" si="3"/>
        <v>0</v>
      </c>
      <c r="AR103" s="17" t="s">
        <v>644</v>
      </c>
      <c r="AT103" s="17" t="s">
        <v>129</v>
      </c>
      <c r="AU103" s="17" t="s">
        <v>19</v>
      </c>
      <c r="AY103" s="17" t="s">
        <v>126</v>
      </c>
      <c r="BE103" s="194">
        <f t="shared" si="4"/>
        <v>0</v>
      </c>
      <c r="BF103" s="194">
        <f t="shared" si="5"/>
        <v>0</v>
      </c>
      <c r="BG103" s="194">
        <f t="shared" si="6"/>
        <v>0</v>
      </c>
      <c r="BH103" s="194">
        <f t="shared" si="7"/>
        <v>0</v>
      </c>
      <c r="BI103" s="194">
        <f t="shared" si="8"/>
        <v>0</v>
      </c>
      <c r="BJ103" s="17" t="s">
        <v>19</v>
      </c>
      <c r="BK103" s="194">
        <f t="shared" si="9"/>
        <v>0</v>
      </c>
      <c r="BL103" s="17" t="s">
        <v>644</v>
      </c>
      <c r="BM103" s="17" t="s">
        <v>926</v>
      </c>
    </row>
    <row r="104" spans="2:65" s="1" customFormat="1" ht="16.5" customHeight="1">
      <c r="B104" s="34"/>
      <c r="C104" s="183" t="s">
        <v>350</v>
      </c>
      <c r="D104" s="183" t="s">
        <v>129</v>
      </c>
      <c r="E104" s="184" t="s">
        <v>927</v>
      </c>
      <c r="F104" s="185" t="s">
        <v>928</v>
      </c>
      <c r="G104" s="186" t="s">
        <v>234</v>
      </c>
      <c r="H104" s="187">
        <v>2</v>
      </c>
      <c r="I104" s="188"/>
      <c r="J104" s="189">
        <f t="shared" si="0"/>
        <v>0</v>
      </c>
      <c r="K104" s="185" t="s">
        <v>133</v>
      </c>
      <c r="L104" s="38"/>
      <c r="M104" s="190" t="s">
        <v>1</v>
      </c>
      <c r="N104" s="191" t="s">
        <v>46</v>
      </c>
      <c r="O104" s="60"/>
      <c r="P104" s="192">
        <f t="shared" si="1"/>
        <v>0</v>
      </c>
      <c r="Q104" s="192">
        <v>0</v>
      </c>
      <c r="R104" s="192">
        <f t="shared" si="2"/>
        <v>0</v>
      </c>
      <c r="S104" s="192">
        <v>0</v>
      </c>
      <c r="T104" s="193">
        <f t="shared" si="3"/>
        <v>0</v>
      </c>
      <c r="AR104" s="17" t="s">
        <v>644</v>
      </c>
      <c r="AT104" s="17" t="s">
        <v>129</v>
      </c>
      <c r="AU104" s="17" t="s">
        <v>19</v>
      </c>
      <c r="AY104" s="17" t="s">
        <v>126</v>
      </c>
      <c r="BE104" s="194">
        <f t="shared" si="4"/>
        <v>0</v>
      </c>
      <c r="BF104" s="194">
        <f t="shared" si="5"/>
        <v>0</v>
      </c>
      <c r="BG104" s="194">
        <f t="shared" si="6"/>
        <v>0</v>
      </c>
      <c r="BH104" s="194">
        <f t="shared" si="7"/>
        <v>0</v>
      </c>
      <c r="BI104" s="194">
        <f t="shared" si="8"/>
        <v>0</v>
      </c>
      <c r="BJ104" s="17" t="s">
        <v>19</v>
      </c>
      <c r="BK104" s="194">
        <f t="shared" si="9"/>
        <v>0</v>
      </c>
      <c r="BL104" s="17" t="s">
        <v>644</v>
      </c>
      <c r="BM104" s="17" t="s">
        <v>929</v>
      </c>
    </row>
    <row r="105" spans="2:65" s="1" customFormat="1" ht="16.5" customHeight="1">
      <c r="B105" s="34"/>
      <c r="C105" s="183" t="s">
        <v>355</v>
      </c>
      <c r="D105" s="183" t="s">
        <v>129</v>
      </c>
      <c r="E105" s="184" t="s">
        <v>930</v>
      </c>
      <c r="F105" s="185" t="s">
        <v>931</v>
      </c>
      <c r="G105" s="186" t="s">
        <v>234</v>
      </c>
      <c r="H105" s="187">
        <v>6</v>
      </c>
      <c r="I105" s="188"/>
      <c r="J105" s="189">
        <f t="shared" si="0"/>
        <v>0</v>
      </c>
      <c r="K105" s="185" t="s">
        <v>133</v>
      </c>
      <c r="L105" s="38"/>
      <c r="M105" s="190" t="s">
        <v>1</v>
      </c>
      <c r="N105" s="191" t="s">
        <v>46</v>
      </c>
      <c r="O105" s="60"/>
      <c r="P105" s="192">
        <f t="shared" si="1"/>
        <v>0</v>
      </c>
      <c r="Q105" s="192">
        <v>0</v>
      </c>
      <c r="R105" s="192">
        <f t="shared" si="2"/>
        <v>0</v>
      </c>
      <c r="S105" s="192">
        <v>0</v>
      </c>
      <c r="T105" s="193">
        <f t="shared" si="3"/>
        <v>0</v>
      </c>
      <c r="AR105" s="17" t="s">
        <v>644</v>
      </c>
      <c r="AT105" s="17" t="s">
        <v>129</v>
      </c>
      <c r="AU105" s="17" t="s">
        <v>19</v>
      </c>
      <c r="AY105" s="17" t="s">
        <v>126</v>
      </c>
      <c r="BE105" s="194">
        <f t="shared" si="4"/>
        <v>0</v>
      </c>
      <c r="BF105" s="194">
        <f t="shared" si="5"/>
        <v>0</v>
      </c>
      <c r="BG105" s="194">
        <f t="shared" si="6"/>
        <v>0</v>
      </c>
      <c r="BH105" s="194">
        <f t="shared" si="7"/>
        <v>0</v>
      </c>
      <c r="BI105" s="194">
        <f t="shared" si="8"/>
        <v>0</v>
      </c>
      <c r="BJ105" s="17" t="s">
        <v>19</v>
      </c>
      <c r="BK105" s="194">
        <f t="shared" si="9"/>
        <v>0</v>
      </c>
      <c r="BL105" s="17" t="s">
        <v>644</v>
      </c>
      <c r="BM105" s="17" t="s">
        <v>932</v>
      </c>
    </row>
    <row r="106" spans="2:65" s="1" customFormat="1" ht="16.5" customHeight="1">
      <c r="B106" s="34"/>
      <c r="C106" s="183" t="s">
        <v>366</v>
      </c>
      <c r="D106" s="183" t="s">
        <v>129</v>
      </c>
      <c r="E106" s="184" t="s">
        <v>933</v>
      </c>
      <c r="F106" s="185" t="s">
        <v>934</v>
      </c>
      <c r="G106" s="186" t="s">
        <v>234</v>
      </c>
      <c r="H106" s="187">
        <v>2</v>
      </c>
      <c r="I106" s="188"/>
      <c r="J106" s="189">
        <f t="shared" si="0"/>
        <v>0</v>
      </c>
      <c r="K106" s="185" t="s">
        <v>133</v>
      </c>
      <c r="L106" s="38"/>
      <c r="M106" s="190" t="s">
        <v>1</v>
      </c>
      <c r="N106" s="191" t="s">
        <v>46</v>
      </c>
      <c r="O106" s="60"/>
      <c r="P106" s="192">
        <f t="shared" si="1"/>
        <v>0</v>
      </c>
      <c r="Q106" s="192">
        <v>0</v>
      </c>
      <c r="R106" s="192">
        <f t="shared" si="2"/>
        <v>0</v>
      </c>
      <c r="S106" s="192">
        <v>0</v>
      </c>
      <c r="T106" s="193">
        <f t="shared" si="3"/>
        <v>0</v>
      </c>
      <c r="AR106" s="17" t="s">
        <v>644</v>
      </c>
      <c r="AT106" s="17" t="s">
        <v>129</v>
      </c>
      <c r="AU106" s="17" t="s">
        <v>19</v>
      </c>
      <c r="AY106" s="17" t="s">
        <v>126</v>
      </c>
      <c r="BE106" s="194">
        <f t="shared" si="4"/>
        <v>0</v>
      </c>
      <c r="BF106" s="194">
        <f t="shared" si="5"/>
        <v>0</v>
      </c>
      <c r="BG106" s="194">
        <f t="shared" si="6"/>
        <v>0</v>
      </c>
      <c r="BH106" s="194">
        <f t="shared" si="7"/>
        <v>0</v>
      </c>
      <c r="BI106" s="194">
        <f t="shared" si="8"/>
        <v>0</v>
      </c>
      <c r="BJ106" s="17" t="s">
        <v>19</v>
      </c>
      <c r="BK106" s="194">
        <f t="shared" si="9"/>
        <v>0</v>
      </c>
      <c r="BL106" s="17" t="s">
        <v>644</v>
      </c>
      <c r="BM106" s="17" t="s">
        <v>935</v>
      </c>
    </row>
    <row r="107" spans="2:65" s="1" customFormat="1" ht="16.5" customHeight="1">
      <c r="B107" s="34"/>
      <c r="C107" s="183" t="s">
        <v>376</v>
      </c>
      <c r="D107" s="183" t="s">
        <v>129</v>
      </c>
      <c r="E107" s="184" t="s">
        <v>936</v>
      </c>
      <c r="F107" s="185" t="s">
        <v>937</v>
      </c>
      <c r="G107" s="186" t="s">
        <v>234</v>
      </c>
      <c r="H107" s="187">
        <v>2</v>
      </c>
      <c r="I107" s="188"/>
      <c r="J107" s="189">
        <f t="shared" si="0"/>
        <v>0</v>
      </c>
      <c r="K107" s="185" t="s">
        <v>133</v>
      </c>
      <c r="L107" s="38"/>
      <c r="M107" s="190" t="s">
        <v>1</v>
      </c>
      <c r="N107" s="191" t="s">
        <v>46</v>
      </c>
      <c r="O107" s="60"/>
      <c r="P107" s="192">
        <f t="shared" si="1"/>
        <v>0</v>
      </c>
      <c r="Q107" s="192">
        <v>0</v>
      </c>
      <c r="R107" s="192">
        <f t="shared" si="2"/>
        <v>0</v>
      </c>
      <c r="S107" s="192">
        <v>0</v>
      </c>
      <c r="T107" s="193">
        <f t="shared" si="3"/>
        <v>0</v>
      </c>
      <c r="AR107" s="17" t="s">
        <v>644</v>
      </c>
      <c r="AT107" s="17" t="s">
        <v>129</v>
      </c>
      <c r="AU107" s="17" t="s">
        <v>19</v>
      </c>
      <c r="AY107" s="17" t="s">
        <v>126</v>
      </c>
      <c r="BE107" s="194">
        <f t="shared" si="4"/>
        <v>0</v>
      </c>
      <c r="BF107" s="194">
        <f t="shared" si="5"/>
        <v>0</v>
      </c>
      <c r="BG107" s="194">
        <f t="shared" si="6"/>
        <v>0</v>
      </c>
      <c r="BH107" s="194">
        <f t="shared" si="7"/>
        <v>0</v>
      </c>
      <c r="BI107" s="194">
        <f t="shared" si="8"/>
        <v>0</v>
      </c>
      <c r="BJ107" s="17" t="s">
        <v>19</v>
      </c>
      <c r="BK107" s="194">
        <f t="shared" si="9"/>
        <v>0</v>
      </c>
      <c r="BL107" s="17" t="s">
        <v>644</v>
      </c>
      <c r="BM107" s="17" t="s">
        <v>938</v>
      </c>
    </row>
    <row r="108" spans="2:65" s="1" customFormat="1" ht="16.5" customHeight="1">
      <c r="B108" s="34"/>
      <c r="C108" s="183" t="s">
        <v>381</v>
      </c>
      <c r="D108" s="183" t="s">
        <v>129</v>
      </c>
      <c r="E108" s="184" t="s">
        <v>939</v>
      </c>
      <c r="F108" s="185" t="s">
        <v>940</v>
      </c>
      <c r="G108" s="186" t="s">
        <v>234</v>
      </c>
      <c r="H108" s="187">
        <v>2</v>
      </c>
      <c r="I108" s="188"/>
      <c r="J108" s="189">
        <f t="shared" si="0"/>
        <v>0</v>
      </c>
      <c r="K108" s="185" t="s">
        <v>133</v>
      </c>
      <c r="L108" s="38"/>
      <c r="M108" s="190" t="s">
        <v>1</v>
      </c>
      <c r="N108" s="191" t="s">
        <v>46</v>
      </c>
      <c r="O108" s="60"/>
      <c r="P108" s="192">
        <f t="shared" si="1"/>
        <v>0</v>
      </c>
      <c r="Q108" s="192">
        <v>0</v>
      </c>
      <c r="R108" s="192">
        <f t="shared" si="2"/>
        <v>0</v>
      </c>
      <c r="S108" s="192">
        <v>0</v>
      </c>
      <c r="T108" s="193">
        <f t="shared" si="3"/>
        <v>0</v>
      </c>
      <c r="AR108" s="17" t="s">
        <v>644</v>
      </c>
      <c r="AT108" s="17" t="s">
        <v>129</v>
      </c>
      <c r="AU108" s="17" t="s">
        <v>19</v>
      </c>
      <c r="AY108" s="17" t="s">
        <v>126</v>
      </c>
      <c r="BE108" s="194">
        <f t="shared" si="4"/>
        <v>0</v>
      </c>
      <c r="BF108" s="194">
        <f t="shared" si="5"/>
        <v>0</v>
      </c>
      <c r="BG108" s="194">
        <f t="shared" si="6"/>
        <v>0</v>
      </c>
      <c r="BH108" s="194">
        <f t="shared" si="7"/>
        <v>0</v>
      </c>
      <c r="BI108" s="194">
        <f t="shared" si="8"/>
        <v>0</v>
      </c>
      <c r="BJ108" s="17" t="s">
        <v>19</v>
      </c>
      <c r="BK108" s="194">
        <f t="shared" si="9"/>
        <v>0</v>
      </c>
      <c r="BL108" s="17" t="s">
        <v>644</v>
      </c>
      <c r="BM108" s="17" t="s">
        <v>941</v>
      </c>
    </row>
    <row r="109" spans="2:65" s="1" customFormat="1" ht="16.5" customHeight="1">
      <c r="B109" s="34"/>
      <c r="C109" s="183" t="s">
        <v>385</v>
      </c>
      <c r="D109" s="183" t="s">
        <v>129</v>
      </c>
      <c r="E109" s="184" t="s">
        <v>942</v>
      </c>
      <c r="F109" s="185" t="s">
        <v>943</v>
      </c>
      <c r="G109" s="186" t="s">
        <v>234</v>
      </c>
      <c r="H109" s="187">
        <v>2</v>
      </c>
      <c r="I109" s="188"/>
      <c r="J109" s="189">
        <f t="shared" si="0"/>
        <v>0</v>
      </c>
      <c r="K109" s="185" t="s">
        <v>133</v>
      </c>
      <c r="L109" s="38"/>
      <c r="M109" s="190" t="s">
        <v>1</v>
      </c>
      <c r="N109" s="191" t="s">
        <v>46</v>
      </c>
      <c r="O109" s="60"/>
      <c r="P109" s="192">
        <f t="shared" si="1"/>
        <v>0</v>
      </c>
      <c r="Q109" s="192">
        <v>0</v>
      </c>
      <c r="R109" s="192">
        <f t="shared" si="2"/>
        <v>0</v>
      </c>
      <c r="S109" s="192">
        <v>0</v>
      </c>
      <c r="T109" s="193">
        <f t="shared" si="3"/>
        <v>0</v>
      </c>
      <c r="AR109" s="17" t="s">
        <v>644</v>
      </c>
      <c r="AT109" s="17" t="s">
        <v>129</v>
      </c>
      <c r="AU109" s="17" t="s">
        <v>19</v>
      </c>
      <c r="AY109" s="17" t="s">
        <v>126</v>
      </c>
      <c r="BE109" s="194">
        <f t="shared" si="4"/>
        <v>0</v>
      </c>
      <c r="BF109" s="194">
        <f t="shared" si="5"/>
        <v>0</v>
      </c>
      <c r="BG109" s="194">
        <f t="shared" si="6"/>
        <v>0</v>
      </c>
      <c r="BH109" s="194">
        <f t="shared" si="7"/>
        <v>0</v>
      </c>
      <c r="BI109" s="194">
        <f t="shared" si="8"/>
        <v>0</v>
      </c>
      <c r="BJ109" s="17" t="s">
        <v>19</v>
      </c>
      <c r="BK109" s="194">
        <f t="shared" si="9"/>
        <v>0</v>
      </c>
      <c r="BL109" s="17" t="s">
        <v>644</v>
      </c>
      <c r="BM109" s="17" t="s">
        <v>944</v>
      </c>
    </row>
    <row r="110" spans="2:65" s="1" customFormat="1" ht="16.5" customHeight="1">
      <c r="B110" s="34"/>
      <c r="C110" s="183" t="s">
        <v>390</v>
      </c>
      <c r="D110" s="183" t="s">
        <v>129</v>
      </c>
      <c r="E110" s="184" t="s">
        <v>945</v>
      </c>
      <c r="F110" s="185" t="s">
        <v>946</v>
      </c>
      <c r="G110" s="186" t="s">
        <v>234</v>
      </c>
      <c r="H110" s="187">
        <v>2</v>
      </c>
      <c r="I110" s="188"/>
      <c r="J110" s="189">
        <f t="shared" si="0"/>
        <v>0</v>
      </c>
      <c r="K110" s="185" t="s">
        <v>133</v>
      </c>
      <c r="L110" s="38"/>
      <c r="M110" s="190" t="s">
        <v>1</v>
      </c>
      <c r="N110" s="191" t="s">
        <v>46</v>
      </c>
      <c r="O110" s="60"/>
      <c r="P110" s="192">
        <f t="shared" si="1"/>
        <v>0</v>
      </c>
      <c r="Q110" s="192">
        <v>0</v>
      </c>
      <c r="R110" s="192">
        <f t="shared" si="2"/>
        <v>0</v>
      </c>
      <c r="S110" s="192">
        <v>0</v>
      </c>
      <c r="T110" s="193">
        <f t="shared" si="3"/>
        <v>0</v>
      </c>
      <c r="AR110" s="17" t="s">
        <v>644</v>
      </c>
      <c r="AT110" s="17" t="s">
        <v>129</v>
      </c>
      <c r="AU110" s="17" t="s">
        <v>19</v>
      </c>
      <c r="AY110" s="17" t="s">
        <v>126</v>
      </c>
      <c r="BE110" s="194">
        <f t="shared" si="4"/>
        <v>0</v>
      </c>
      <c r="BF110" s="194">
        <f t="shared" si="5"/>
        <v>0</v>
      </c>
      <c r="BG110" s="194">
        <f t="shared" si="6"/>
        <v>0</v>
      </c>
      <c r="BH110" s="194">
        <f t="shared" si="7"/>
        <v>0</v>
      </c>
      <c r="BI110" s="194">
        <f t="shared" si="8"/>
        <v>0</v>
      </c>
      <c r="BJ110" s="17" t="s">
        <v>19</v>
      </c>
      <c r="BK110" s="194">
        <f t="shared" si="9"/>
        <v>0</v>
      </c>
      <c r="BL110" s="17" t="s">
        <v>644</v>
      </c>
      <c r="BM110" s="17" t="s">
        <v>947</v>
      </c>
    </row>
    <row r="111" spans="2:65" s="1" customFormat="1" ht="16.5" customHeight="1">
      <c r="B111" s="34"/>
      <c r="C111" s="183" t="s">
        <v>394</v>
      </c>
      <c r="D111" s="183" t="s">
        <v>129</v>
      </c>
      <c r="E111" s="184" t="s">
        <v>948</v>
      </c>
      <c r="F111" s="185" t="s">
        <v>949</v>
      </c>
      <c r="G111" s="186" t="s">
        <v>234</v>
      </c>
      <c r="H111" s="187">
        <v>6</v>
      </c>
      <c r="I111" s="188"/>
      <c r="J111" s="189">
        <f t="shared" si="0"/>
        <v>0</v>
      </c>
      <c r="K111" s="185" t="s">
        <v>133</v>
      </c>
      <c r="L111" s="38"/>
      <c r="M111" s="190" t="s">
        <v>1</v>
      </c>
      <c r="N111" s="191" t="s">
        <v>46</v>
      </c>
      <c r="O111" s="60"/>
      <c r="P111" s="192">
        <f t="shared" si="1"/>
        <v>0</v>
      </c>
      <c r="Q111" s="192">
        <v>0</v>
      </c>
      <c r="R111" s="192">
        <f t="shared" si="2"/>
        <v>0</v>
      </c>
      <c r="S111" s="192">
        <v>0</v>
      </c>
      <c r="T111" s="193">
        <f t="shared" si="3"/>
        <v>0</v>
      </c>
      <c r="AR111" s="17" t="s">
        <v>644</v>
      </c>
      <c r="AT111" s="17" t="s">
        <v>129</v>
      </c>
      <c r="AU111" s="17" t="s">
        <v>19</v>
      </c>
      <c r="AY111" s="17" t="s">
        <v>126</v>
      </c>
      <c r="BE111" s="194">
        <f t="shared" si="4"/>
        <v>0</v>
      </c>
      <c r="BF111" s="194">
        <f t="shared" si="5"/>
        <v>0</v>
      </c>
      <c r="BG111" s="194">
        <f t="shared" si="6"/>
        <v>0</v>
      </c>
      <c r="BH111" s="194">
        <f t="shared" si="7"/>
        <v>0</v>
      </c>
      <c r="BI111" s="194">
        <f t="shared" si="8"/>
        <v>0</v>
      </c>
      <c r="BJ111" s="17" t="s">
        <v>19</v>
      </c>
      <c r="BK111" s="194">
        <f t="shared" si="9"/>
        <v>0</v>
      </c>
      <c r="BL111" s="17" t="s">
        <v>644</v>
      </c>
      <c r="BM111" s="17" t="s">
        <v>950</v>
      </c>
    </row>
    <row r="112" spans="2:65" s="1" customFormat="1" ht="16.5" customHeight="1">
      <c r="B112" s="34"/>
      <c r="C112" s="183" t="s">
        <v>398</v>
      </c>
      <c r="D112" s="183" t="s">
        <v>129</v>
      </c>
      <c r="E112" s="184" t="s">
        <v>951</v>
      </c>
      <c r="F112" s="185" t="s">
        <v>952</v>
      </c>
      <c r="G112" s="186" t="s">
        <v>234</v>
      </c>
      <c r="H112" s="187">
        <v>6</v>
      </c>
      <c r="I112" s="188"/>
      <c r="J112" s="189">
        <f t="shared" si="0"/>
        <v>0</v>
      </c>
      <c r="K112" s="185" t="s">
        <v>133</v>
      </c>
      <c r="L112" s="38"/>
      <c r="M112" s="190" t="s">
        <v>1</v>
      </c>
      <c r="N112" s="191" t="s">
        <v>46</v>
      </c>
      <c r="O112" s="60"/>
      <c r="P112" s="192">
        <f t="shared" si="1"/>
        <v>0</v>
      </c>
      <c r="Q112" s="192">
        <v>0</v>
      </c>
      <c r="R112" s="192">
        <f t="shared" si="2"/>
        <v>0</v>
      </c>
      <c r="S112" s="192">
        <v>0</v>
      </c>
      <c r="T112" s="193">
        <f t="shared" si="3"/>
        <v>0</v>
      </c>
      <c r="AR112" s="17" t="s">
        <v>644</v>
      </c>
      <c r="AT112" s="17" t="s">
        <v>129</v>
      </c>
      <c r="AU112" s="17" t="s">
        <v>19</v>
      </c>
      <c r="AY112" s="17" t="s">
        <v>126</v>
      </c>
      <c r="BE112" s="194">
        <f t="shared" si="4"/>
        <v>0</v>
      </c>
      <c r="BF112" s="194">
        <f t="shared" si="5"/>
        <v>0</v>
      </c>
      <c r="BG112" s="194">
        <f t="shared" si="6"/>
        <v>0</v>
      </c>
      <c r="BH112" s="194">
        <f t="shared" si="7"/>
        <v>0</v>
      </c>
      <c r="BI112" s="194">
        <f t="shared" si="8"/>
        <v>0</v>
      </c>
      <c r="BJ112" s="17" t="s">
        <v>19</v>
      </c>
      <c r="BK112" s="194">
        <f t="shared" si="9"/>
        <v>0</v>
      </c>
      <c r="BL112" s="17" t="s">
        <v>644</v>
      </c>
      <c r="BM112" s="17" t="s">
        <v>953</v>
      </c>
    </row>
    <row r="113" spans="2:65" s="1" customFormat="1" ht="16.5" customHeight="1">
      <c r="B113" s="34"/>
      <c r="C113" s="183" t="s">
        <v>402</v>
      </c>
      <c r="D113" s="183" t="s">
        <v>129</v>
      </c>
      <c r="E113" s="184" t="s">
        <v>954</v>
      </c>
      <c r="F113" s="185" t="s">
        <v>955</v>
      </c>
      <c r="G113" s="186" t="s">
        <v>234</v>
      </c>
      <c r="H113" s="187">
        <v>6</v>
      </c>
      <c r="I113" s="188"/>
      <c r="J113" s="189">
        <f t="shared" si="0"/>
        <v>0</v>
      </c>
      <c r="K113" s="185" t="s">
        <v>133</v>
      </c>
      <c r="L113" s="38"/>
      <c r="M113" s="190" t="s">
        <v>1</v>
      </c>
      <c r="N113" s="191" t="s">
        <v>46</v>
      </c>
      <c r="O113" s="60"/>
      <c r="P113" s="192">
        <f t="shared" si="1"/>
        <v>0</v>
      </c>
      <c r="Q113" s="192">
        <v>0</v>
      </c>
      <c r="R113" s="192">
        <f t="shared" si="2"/>
        <v>0</v>
      </c>
      <c r="S113" s="192">
        <v>0</v>
      </c>
      <c r="T113" s="193">
        <f t="shared" si="3"/>
        <v>0</v>
      </c>
      <c r="AR113" s="17" t="s">
        <v>644</v>
      </c>
      <c r="AT113" s="17" t="s">
        <v>129</v>
      </c>
      <c r="AU113" s="17" t="s">
        <v>19</v>
      </c>
      <c r="AY113" s="17" t="s">
        <v>126</v>
      </c>
      <c r="BE113" s="194">
        <f t="shared" si="4"/>
        <v>0</v>
      </c>
      <c r="BF113" s="194">
        <f t="shared" si="5"/>
        <v>0</v>
      </c>
      <c r="BG113" s="194">
        <f t="shared" si="6"/>
        <v>0</v>
      </c>
      <c r="BH113" s="194">
        <f t="shared" si="7"/>
        <v>0</v>
      </c>
      <c r="BI113" s="194">
        <f t="shared" si="8"/>
        <v>0</v>
      </c>
      <c r="BJ113" s="17" t="s">
        <v>19</v>
      </c>
      <c r="BK113" s="194">
        <f t="shared" si="9"/>
        <v>0</v>
      </c>
      <c r="BL113" s="17" t="s">
        <v>644</v>
      </c>
      <c r="BM113" s="17" t="s">
        <v>956</v>
      </c>
    </row>
    <row r="114" spans="2:65" s="1" customFormat="1" ht="16.5" customHeight="1">
      <c r="B114" s="34"/>
      <c r="C114" s="183" t="s">
        <v>406</v>
      </c>
      <c r="D114" s="183" t="s">
        <v>129</v>
      </c>
      <c r="E114" s="184" t="s">
        <v>957</v>
      </c>
      <c r="F114" s="185" t="s">
        <v>958</v>
      </c>
      <c r="G114" s="186" t="s">
        <v>234</v>
      </c>
      <c r="H114" s="187">
        <v>6</v>
      </c>
      <c r="I114" s="188"/>
      <c r="J114" s="189">
        <f t="shared" si="0"/>
        <v>0</v>
      </c>
      <c r="K114" s="185" t="s">
        <v>133</v>
      </c>
      <c r="L114" s="38"/>
      <c r="M114" s="190" t="s">
        <v>1</v>
      </c>
      <c r="N114" s="191" t="s">
        <v>46</v>
      </c>
      <c r="O114" s="60"/>
      <c r="P114" s="192">
        <f t="shared" si="1"/>
        <v>0</v>
      </c>
      <c r="Q114" s="192">
        <v>0</v>
      </c>
      <c r="R114" s="192">
        <f t="shared" si="2"/>
        <v>0</v>
      </c>
      <c r="S114" s="192">
        <v>0</v>
      </c>
      <c r="T114" s="193">
        <f t="shared" si="3"/>
        <v>0</v>
      </c>
      <c r="AR114" s="17" t="s">
        <v>644</v>
      </c>
      <c r="AT114" s="17" t="s">
        <v>129</v>
      </c>
      <c r="AU114" s="17" t="s">
        <v>19</v>
      </c>
      <c r="AY114" s="17" t="s">
        <v>126</v>
      </c>
      <c r="BE114" s="194">
        <f t="shared" si="4"/>
        <v>0</v>
      </c>
      <c r="BF114" s="194">
        <f t="shared" si="5"/>
        <v>0</v>
      </c>
      <c r="BG114" s="194">
        <f t="shared" si="6"/>
        <v>0</v>
      </c>
      <c r="BH114" s="194">
        <f t="shared" si="7"/>
        <v>0</v>
      </c>
      <c r="BI114" s="194">
        <f t="shared" si="8"/>
        <v>0</v>
      </c>
      <c r="BJ114" s="17" t="s">
        <v>19</v>
      </c>
      <c r="BK114" s="194">
        <f t="shared" si="9"/>
        <v>0</v>
      </c>
      <c r="BL114" s="17" t="s">
        <v>644</v>
      </c>
      <c r="BM114" s="17" t="s">
        <v>959</v>
      </c>
    </row>
    <row r="115" spans="2:65" s="1" customFormat="1" ht="16.5" customHeight="1">
      <c r="B115" s="34"/>
      <c r="C115" s="183" t="s">
        <v>409</v>
      </c>
      <c r="D115" s="183" t="s">
        <v>129</v>
      </c>
      <c r="E115" s="184" t="s">
        <v>960</v>
      </c>
      <c r="F115" s="185" t="s">
        <v>961</v>
      </c>
      <c r="G115" s="186" t="s">
        <v>234</v>
      </c>
      <c r="H115" s="187">
        <v>6</v>
      </c>
      <c r="I115" s="188"/>
      <c r="J115" s="189">
        <f t="shared" si="0"/>
        <v>0</v>
      </c>
      <c r="K115" s="185" t="s">
        <v>133</v>
      </c>
      <c r="L115" s="38"/>
      <c r="M115" s="190" t="s">
        <v>1</v>
      </c>
      <c r="N115" s="191" t="s">
        <v>46</v>
      </c>
      <c r="O115" s="60"/>
      <c r="P115" s="192">
        <f t="shared" si="1"/>
        <v>0</v>
      </c>
      <c r="Q115" s="192">
        <v>0</v>
      </c>
      <c r="R115" s="192">
        <f t="shared" si="2"/>
        <v>0</v>
      </c>
      <c r="S115" s="192">
        <v>0</v>
      </c>
      <c r="T115" s="193">
        <f t="shared" si="3"/>
        <v>0</v>
      </c>
      <c r="AR115" s="17" t="s">
        <v>644</v>
      </c>
      <c r="AT115" s="17" t="s">
        <v>129</v>
      </c>
      <c r="AU115" s="17" t="s">
        <v>19</v>
      </c>
      <c r="AY115" s="17" t="s">
        <v>126</v>
      </c>
      <c r="BE115" s="194">
        <f t="shared" si="4"/>
        <v>0</v>
      </c>
      <c r="BF115" s="194">
        <f t="shared" si="5"/>
        <v>0</v>
      </c>
      <c r="BG115" s="194">
        <f t="shared" si="6"/>
        <v>0</v>
      </c>
      <c r="BH115" s="194">
        <f t="shared" si="7"/>
        <v>0</v>
      </c>
      <c r="BI115" s="194">
        <f t="shared" si="8"/>
        <v>0</v>
      </c>
      <c r="BJ115" s="17" t="s">
        <v>19</v>
      </c>
      <c r="BK115" s="194">
        <f t="shared" si="9"/>
        <v>0</v>
      </c>
      <c r="BL115" s="17" t="s">
        <v>644</v>
      </c>
      <c r="BM115" s="17" t="s">
        <v>962</v>
      </c>
    </row>
    <row r="116" spans="2:65" s="1" customFormat="1" ht="16.5" customHeight="1">
      <c r="B116" s="34"/>
      <c r="C116" s="183" t="s">
        <v>412</v>
      </c>
      <c r="D116" s="183" t="s">
        <v>129</v>
      </c>
      <c r="E116" s="184" t="s">
        <v>963</v>
      </c>
      <c r="F116" s="185" t="s">
        <v>964</v>
      </c>
      <c r="G116" s="186" t="s">
        <v>234</v>
      </c>
      <c r="H116" s="187">
        <v>4</v>
      </c>
      <c r="I116" s="188"/>
      <c r="J116" s="189">
        <f t="shared" si="0"/>
        <v>0</v>
      </c>
      <c r="K116" s="185" t="s">
        <v>133</v>
      </c>
      <c r="L116" s="38"/>
      <c r="M116" s="190" t="s">
        <v>1</v>
      </c>
      <c r="N116" s="191" t="s">
        <v>46</v>
      </c>
      <c r="O116" s="60"/>
      <c r="P116" s="192">
        <f t="shared" si="1"/>
        <v>0</v>
      </c>
      <c r="Q116" s="192">
        <v>0</v>
      </c>
      <c r="R116" s="192">
        <f t="shared" si="2"/>
        <v>0</v>
      </c>
      <c r="S116" s="192">
        <v>0</v>
      </c>
      <c r="T116" s="193">
        <f t="shared" si="3"/>
        <v>0</v>
      </c>
      <c r="AR116" s="17" t="s">
        <v>644</v>
      </c>
      <c r="AT116" s="17" t="s">
        <v>129</v>
      </c>
      <c r="AU116" s="17" t="s">
        <v>19</v>
      </c>
      <c r="AY116" s="17" t="s">
        <v>126</v>
      </c>
      <c r="BE116" s="194">
        <f t="shared" si="4"/>
        <v>0</v>
      </c>
      <c r="BF116" s="194">
        <f t="shared" si="5"/>
        <v>0</v>
      </c>
      <c r="BG116" s="194">
        <f t="shared" si="6"/>
        <v>0</v>
      </c>
      <c r="BH116" s="194">
        <f t="shared" si="7"/>
        <v>0</v>
      </c>
      <c r="BI116" s="194">
        <f t="shared" si="8"/>
        <v>0</v>
      </c>
      <c r="BJ116" s="17" t="s">
        <v>19</v>
      </c>
      <c r="BK116" s="194">
        <f t="shared" si="9"/>
        <v>0</v>
      </c>
      <c r="BL116" s="17" t="s">
        <v>644</v>
      </c>
      <c r="BM116" s="17" t="s">
        <v>965</v>
      </c>
    </row>
    <row r="117" spans="2:65" s="1" customFormat="1" ht="16.5" customHeight="1">
      <c r="B117" s="34"/>
      <c r="C117" s="183" t="s">
        <v>416</v>
      </c>
      <c r="D117" s="183" t="s">
        <v>129</v>
      </c>
      <c r="E117" s="184" t="s">
        <v>966</v>
      </c>
      <c r="F117" s="185" t="s">
        <v>967</v>
      </c>
      <c r="G117" s="186" t="s">
        <v>234</v>
      </c>
      <c r="H117" s="187">
        <v>4</v>
      </c>
      <c r="I117" s="188"/>
      <c r="J117" s="189">
        <f t="shared" si="0"/>
        <v>0</v>
      </c>
      <c r="K117" s="185" t="s">
        <v>133</v>
      </c>
      <c r="L117" s="38"/>
      <c r="M117" s="190" t="s">
        <v>1</v>
      </c>
      <c r="N117" s="191" t="s">
        <v>46</v>
      </c>
      <c r="O117" s="60"/>
      <c r="P117" s="192">
        <f t="shared" si="1"/>
        <v>0</v>
      </c>
      <c r="Q117" s="192">
        <v>0</v>
      </c>
      <c r="R117" s="192">
        <f t="shared" si="2"/>
        <v>0</v>
      </c>
      <c r="S117" s="192">
        <v>0</v>
      </c>
      <c r="T117" s="193">
        <f t="shared" si="3"/>
        <v>0</v>
      </c>
      <c r="AR117" s="17" t="s">
        <v>644</v>
      </c>
      <c r="AT117" s="17" t="s">
        <v>129</v>
      </c>
      <c r="AU117" s="17" t="s">
        <v>19</v>
      </c>
      <c r="AY117" s="17" t="s">
        <v>126</v>
      </c>
      <c r="BE117" s="194">
        <f t="shared" si="4"/>
        <v>0</v>
      </c>
      <c r="BF117" s="194">
        <f t="shared" si="5"/>
        <v>0</v>
      </c>
      <c r="BG117" s="194">
        <f t="shared" si="6"/>
        <v>0</v>
      </c>
      <c r="BH117" s="194">
        <f t="shared" si="7"/>
        <v>0</v>
      </c>
      <c r="BI117" s="194">
        <f t="shared" si="8"/>
        <v>0</v>
      </c>
      <c r="BJ117" s="17" t="s">
        <v>19</v>
      </c>
      <c r="BK117" s="194">
        <f t="shared" si="9"/>
        <v>0</v>
      </c>
      <c r="BL117" s="17" t="s">
        <v>644</v>
      </c>
      <c r="BM117" s="17" t="s">
        <v>968</v>
      </c>
    </row>
    <row r="118" spans="2:65" s="1" customFormat="1" ht="16.5" customHeight="1">
      <c r="B118" s="34"/>
      <c r="C118" s="183" t="s">
        <v>420</v>
      </c>
      <c r="D118" s="183" t="s">
        <v>129</v>
      </c>
      <c r="E118" s="184" t="s">
        <v>969</v>
      </c>
      <c r="F118" s="185" t="s">
        <v>970</v>
      </c>
      <c r="G118" s="186" t="s">
        <v>234</v>
      </c>
      <c r="H118" s="187">
        <v>6</v>
      </c>
      <c r="I118" s="188"/>
      <c r="J118" s="189">
        <f t="shared" si="0"/>
        <v>0</v>
      </c>
      <c r="K118" s="185" t="s">
        <v>133</v>
      </c>
      <c r="L118" s="38"/>
      <c r="M118" s="190" t="s">
        <v>1</v>
      </c>
      <c r="N118" s="191" t="s">
        <v>46</v>
      </c>
      <c r="O118" s="60"/>
      <c r="P118" s="192">
        <f t="shared" si="1"/>
        <v>0</v>
      </c>
      <c r="Q118" s="192">
        <v>0</v>
      </c>
      <c r="R118" s="192">
        <f t="shared" si="2"/>
        <v>0</v>
      </c>
      <c r="S118" s="192">
        <v>0</v>
      </c>
      <c r="T118" s="193">
        <f t="shared" si="3"/>
        <v>0</v>
      </c>
      <c r="AR118" s="17" t="s">
        <v>644</v>
      </c>
      <c r="AT118" s="17" t="s">
        <v>129</v>
      </c>
      <c r="AU118" s="17" t="s">
        <v>19</v>
      </c>
      <c r="AY118" s="17" t="s">
        <v>126</v>
      </c>
      <c r="BE118" s="194">
        <f t="shared" si="4"/>
        <v>0</v>
      </c>
      <c r="BF118" s="194">
        <f t="shared" si="5"/>
        <v>0</v>
      </c>
      <c r="BG118" s="194">
        <f t="shared" si="6"/>
        <v>0</v>
      </c>
      <c r="BH118" s="194">
        <f t="shared" si="7"/>
        <v>0</v>
      </c>
      <c r="BI118" s="194">
        <f t="shared" si="8"/>
        <v>0</v>
      </c>
      <c r="BJ118" s="17" t="s">
        <v>19</v>
      </c>
      <c r="BK118" s="194">
        <f t="shared" si="9"/>
        <v>0</v>
      </c>
      <c r="BL118" s="17" t="s">
        <v>644</v>
      </c>
      <c r="BM118" s="17" t="s">
        <v>971</v>
      </c>
    </row>
    <row r="119" spans="2:65" s="1" customFormat="1" ht="16.5" customHeight="1">
      <c r="B119" s="34"/>
      <c r="C119" s="183" t="s">
        <v>424</v>
      </c>
      <c r="D119" s="183" t="s">
        <v>129</v>
      </c>
      <c r="E119" s="184" t="s">
        <v>972</v>
      </c>
      <c r="F119" s="185" t="s">
        <v>973</v>
      </c>
      <c r="G119" s="186" t="s">
        <v>234</v>
      </c>
      <c r="H119" s="187">
        <v>4</v>
      </c>
      <c r="I119" s="188"/>
      <c r="J119" s="189">
        <f t="shared" si="0"/>
        <v>0</v>
      </c>
      <c r="K119" s="185" t="s">
        <v>133</v>
      </c>
      <c r="L119" s="38"/>
      <c r="M119" s="190" t="s">
        <v>1</v>
      </c>
      <c r="N119" s="191" t="s">
        <v>46</v>
      </c>
      <c r="O119" s="60"/>
      <c r="P119" s="192">
        <f t="shared" si="1"/>
        <v>0</v>
      </c>
      <c r="Q119" s="192">
        <v>0</v>
      </c>
      <c r="R119" s="192">
        <f t="shared" si="2"/>
        <v>0</v>
      </c>
      <c r="S119" s="192">
        <v>0</v>
      </c>
      <c r="T119" s="193">
        <f t="shared" si="3"/>
        <v>0</v>
      </c>
      <c r="AR119" s="17" t="s">
        <v>644</v>
      </c>
      <c r="AT119" s="17" t="s">
        <v>129</v>
      </c>
      <c r="AU119" s="17" t="s">
        <v>19</v>
      </c>
      <c r="AY119" s="17" t="s">
        <v>126</v>
      </c>
      <c r="BE119" s="194">
        <f t="shared" si="4"/>
        <v>0</v>
      </c>
      <c r="BF119" s="194">
        <f t="shared" si="5"/>
        <v>0</v>
      </c>
      <c r="BG119" s="194">
        <f t="shared" si="6"/>
        <v>0</v>
      </c>
      <c r="BH119" s="194">
        <f t="shared" si="7"/>
        <v>0</v>
      </c>
      <c r="BI119" s="194">
        <f t="shared" si="8"/>
        <v>0</v>
      </c>
      <c r="BJ119" s="17" t="s">
        <v>19</v>
      </c>
      <c r="BK119" s="194">
        <f t="shared" si="9"/>
        <v>0</v>
      </c>
      <c r="BL119" s="17" t="s">
        <v>644</v>
      </c>
      <c r="BM119" s="17" t="s">
        <v>974</v>
      </c>
    </row>
    <row r="120" spans="2:65" s="1" customFormat="1" ht="16.5" customHeight="1">
      <c r="B120" s="34"/>
      <c r="C120" s="183" t="s">
        <v>428</v>
      </c>
      <c r="D120" s="183" t="s">
        <v>129</v>
      </c>
      <c r="E120" s="184" t="s">
        <v>975</v>
      </c>
      <c r="F120" s="185" t="s">
        <v>976</v>
      </c>
      <c r="G120" s="186" t="s">
        <v>234</v>
      </c>
      <c r="H120" s="187">
        <v>1</v>
      </c>
      <c r="I120" s="188"/>
      <c r="J120" s="189">
        <f t="shared" si="0"/>
        <v>0</v>
      </c>
      <c r="K120" s="185" t="s">
        <v>133</v>
      </c>
      <c r="L120" s="38"/>
      <c r="M120" s="190" t="s">
        <v>1</v>
      </c>
      <c r="N120" s="191" t="s">
        <v>46</v>
      </c>
      <c r="O120" s="60"/>
      <c r="P120" s="192">
        <f t="shared" si="1"/>
        <v>0</v>
      </c>
      <c r="Q120" s="192">
        <v>0</v>
      </c>
      <c r="R120" s="192">
        <f t="shared" si="2"/>
        <v>0</v>
      </c>
      <c r="S120" s="192">
        <v>0</v>
      </c>
      <c r="T120" s="193">
        <f t="shared" si="3"/>
        <v>0</v>
      </c>
      <c r="AR120" s="17" t="s">
        <v>644</v>
      </c>
      <c r="AT120" s="17" t="s">
        <v>129</v>
      </c>
      <c r="AU120" s="17" t="s">
        <v>19</v>
      </c>
      <c r="AY120" s="17" t="s">
        <v>126</v>
      </c>
      <c r="BE120" s="194">
        <f t="shared" si="4"/>
        <v>0</v>
      </c>
      <c r="BF120" s="194">
        <f t="shared" si="5"/>
        <v>0</v>
      </c>
      <c r="BG120" s="194">
        <f t="shared" si="6"/>
        <v>0</v>
      </c>
      <c r="BH120" s="194">
        <f t="shared" si="7"/>
        <v>0</v>
      </c>
      <c r="BI120" s="194">
        <f t="shared" si="8"/>
        <v>0</v>
      </c>
      <c r="BJ120" s="17" t="s">
        <v>19</v>
      </c>
      <c r="BK120" s="194">
        <f t="shared" si="9"/>
        <v>0</v>
      </c>
      <c r="BL120" s="17" t="s">
        <v>644</v>
      </c>
      <c r="BM120" s="17" t="s">
        <v>977</v>
      </c>
    </row>
    <row r="121" spans="2:65" s="11" customFormat="1" ht="25.9" customHeight="1">
      <c r="B121" s="167"/>
      <c r="C121" s="168"/>
      <c r="D121" s="169" t="s">
        <v>74</v>
      </c>
      <c r="E121" s="170" t="s">
        <v>95</v>
      </c>
      <c r="F121" s="170" t="s">
        <v>96</v>
      </c>
      <c r="G121" s="168"/>
      <c r="H121" s="168"/>
      <c r="I121" s="171"/>
      <c r="J121" s="172">
        <f>BK121</f>
        <v>0</v>
      </c>
      <c r="K121" s="168"/>
      <c r="L121" s="173"/>
      <c r="M121" s="174"/>
      <c r="N121" s="175"/>
      <c r="O121" s="175"/>
      <c r="P121" s="176">
        <f>SUM(P122:P123)</f>
        <v>0</v>
      </c>
      <c r="Q121" s="175"/>
      <c r="R121" s="176">
        <f>SUM(R122:R123)</f>
        <v>0</v>
      </c>
      <c r="S121" s="175"/>
      <c r="T121" s="177">
        <f>SUM(T122:T123)</f>
        <v>0</v>
      </c>
      <c r="AR121" s="178" t="s">
        <v>127</v>
      </c>
      <c r="AT121" s="179" t="s">
        <v>74</v>
      </c>
      <c r="AU121" s="179" t="s">
        <v>75</v>
      </c>
      <c r="AY121" s="178" t="s">
        <v>126</v>
      </c>
      <c r="BK121" s="180">
        <f>SUM(BK122:BK123)</f>
        <v>0</v>
      </c>
    </row>
    <row r="122" spans="2:65" s="1" customFormat="1" ht="16.5" customHeight="1">
      <c r="B122" s="34"/>
      <c r="C122" s="183" t="s">
        <v>433</v>
      </c>
      <c r="D122" s="183" t="s">
        <v>129</v>
      </c>
      <c r="E122" s="184" t="s">
        <v>978</v>
      </c>
      <c r="F122" s="185" t="s">
        <v>979</v>
      </c>
      <c r="G122" s="186" t="s">
        <v>980</v>
      </c>
      <c r="H122" s="187">
        <v>1</v>
      </c>
      <c r="I122" s="188"/>
      <c r="J122" s="189">
        <f>ROUND(I122*H122,2)</f>
        <v>0</v>
      </c>
      <c r="K122" s="185" t="s">
        <v>133</v>
      </c>
      <c r="L122" s="38"/>
      <c r="M122" s="190" t="s">
        <v>1</v>
      </c>
      <c r="N122" s="191" t="s">
        <v>46</v>
      </c>
      <c r="O122" s="60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AR122" s="17" t="s">
        <v>134</v>
      </c>
      <c r="AT122" s="17" t="s">
        <v>129</v>
      </c>
      <c r="AU122" s="17" t="s">
        <v>19</v>
      </c>
      <c r="AY122" s="17" t="s">
        <v>126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7" t="s">
        <v>19</v>
      </c>
      <c r="BK122" s="194">
        <f>ROUND(I122*H122,2)</f>
        <v>0</v>
      </c>
      <c r="BL122" s="17" t="s">
        <v>134</v>
      </c>
      <c r="BM122" s="17" t="s">
        <v>981</v>
      </c>
    </row>
    <row r="123" spans="2:65" s="1" customFormat="1" ht="19.5">
      <c r="B123" s="34"/>
      <c r="C123" s="35"/>
      <c r="D123" s="195" t="s">
        <v>136</v>
      </c>
      <c r="E123" s="35"/>
      <c r="F123" s="196" t="s">
        <v>982</v>
      </c>
      <c r="G123" s="35"/>
      <c r="H123" s="35"/>
      <c r="I123" s="112"/>
      <c r="J123" s="35"/>
      <c r="K123" s="35"/>
      <c r="L123" s="38"/>
      <c r="M123" s="259"/>
      <c r="N123" s="256"/>
      <c r="O123" s="256"/>
      <c r="P123" s="256"/>
      <c r="Q123" s="256"/>
      <c r="R123" s="256"/>
      <c r="S123" s="256"/>
      <c r="T123" s="260"/>
      <c r="AT123" s="17" t="s">
        <v>136</v>
      </c>
      <c r="AU123" s="17" t="s">
        <v>19</v>
      </c>
    </row>
    <row r="124" spans="2:65" s="1" customFormat="1" ht="6.95" customHeight="1">
      <c r="B124" s="46"/>
      <c r="C124" s="47"/>
      <c r="D124" s="47"/>
      <c r="E124" s="47"/>
      <c r="F124" s="47"/>
      <c r="G124" s="47"/>
      <c r="H124" s="47"/>
      <c r="I124" s="134"/>
      <c r="J124" s="47"/>
      <c r="K124" s="47"/>
      <c r="L124" s="38"/>
    </row>
  </sheetData>
  <sheetProtection algorithmName="SHA-512" hashValue="ZJcH/vKjj7kTru5ylNH1gON6V84kJaWAH8SINtOQO0kDlMH4z178DwqXelalKW5MTtVVaoWSyXmezOrfVxbkuw==" saltValue="vIzfxxqephmnuAmGmJgD5OsoBtRzqJJ7EN6cjiHTJwEoo+yQcz8ygkxLuF1N4l5f/hxrIepfYYjYQN2bWiZhvQ==" spinCount="100000" sheet="1" objects="1" scenarios="1" formatColumns="0" formatRows="0" autoFilter="0"/>
  <autoFilter ref="C82:K123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2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97</v>
      </c>
    </row>
    <row r="3" spans="2:46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83</v>
      </c>
    </row>
    <row r="4" spans="2:46" ht="24.95" customHeight="1">
      <c r="B4" s="20"/>
      <c r="D4" s="110" t="s">
        <v>98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1" t="s">
        <v>17</v>
      </c>
      <c r="L6" s="20"/>
    </row>
    <row r="7" spans="2:46" ht="16.5" customHeight="1">
      <c r="B7" s="20"/>
      <c r="E7" s="311" t="str">
        <f>'Rekapitulace stavby'!K6</f>
        <v>Oprava výhybek č. 10a/b a č. 11a/b v ŽST Moravské Bránice_K</v>
      </c>
      <c r="F7" s="312"/>
      <c r="G7" s="312"/>
      <c r="H7" s="312"/>
      <c r="L7" s="20"/>
    </row>
    <row r="8" spans="2:46" s="1" customFormat="1" ht="12" customHeight="1">
      <c r="B8" s="38"/>
      <c r="D8" s="111" t="s">
        <v>99</v>
      </c>
      <c r="I8" s="112"/>
      <c r="L8" s="38"/>
    </row>
    <row r="9" spans="2:46" s="1" customFormat="1" ht="36.950000000000003" customHeight="1">
      <c r="B9" s="38"/>
      <c r="E9" s="314" t="s">
        <v>895</v>
      </c>
      <c r="F9" s="313"/>
      <c r="G9" s="313"/>
      <c r="H9" s="313"/>
      <c r="I9" s="112"/>
      <c r="L9" s="38"/>
    </row>
    <row r="10" spans="2:46" s="1" customFormat="1">
      <c r="B10" s="38"/>
      <c r="I10" s="112"/>
      <c r="L10" s="38"/>
    </row>
    <row r="11" spans="2:46" s="1" customFormat="1" ht="12" customHeight="1">
      <c r="B11" s="38"/>
      <c r="D11" s="111" t="s">
        <v>20</v>
      </c>
      <c r="F11" s="17" t="s">
        <v>1</v>
      </c>
      <c r="I11" s="113" t="s">
        <v>21</v>
      </c>
      <c r="J11" s="17" t="s">
        <v>1</v>
      </c>
      <c r="L11" s="38"/>
    </row>
    <row r="12" spans="2:46" s="1" customFormat="1" ht="12" customHeight="1">
      <c r="B12" s="38"/>
      <c r="D12" s="111" t="s">
        <v>22</v>
      </c>
      <c r="F12" s="17" t="s">
        <v>23</v>
      </c>
      <c r="I12" s="113" t="s">
        <v>24</v>
      </c>
      <c r="J12" s="114" t="str">
        <f>'Rekapitulace stavby'!AN8</f>
        <v>Vyplň údaj</v>
      </c>
      <c r="L12" s="38"/>
    </row>
    <row r="13" spans="2:46" s="1" customFormat="1" ht="10.9" customHeight="1">
      <c r="B13" s="38"/>
      <c r="I13" s="112"/>
      <c r="L13" s="38"/>
    </row>
    <row r="14" spans="2:46" s="1" customFormat="1" ht="12" customHeight="1">
      <c r="B14" s="38"/>
      <c r="D14" s="111" t="s">
        <v>26</v>
      </c>
      <c r="I14" s="113" t="s">
        <v>27</v>
      </c>
      <c r="J14" s="17" t="s">
        <v>28</v>
      </c>
      <c r="L14" s="38"/>
    </row>
    <row r="15" spans="2:46" s="1" customFormat="1" ht="18" customHeight="1">
      <c r="B15" s="38"/>
      <c r="E15" s="17" t="s">
        <v>29</v>
      </c>
      <c r="I15" s="113" t="s">
        <v>30</v>
      </c>
      <c r="J15" s="17" t="s">
        <v>31</v>
      </c>
      <c r="L15" s="38"/>
    </row>
    <row r="16" spans="2:46" s="1" customFormat="1" ht="6.95" customHeight="1">
      <c r="B16" s="38"/>
      <c r="I16" s="112"/>
      <c r="L16" s="38"/>
    </row>
    <row r="17" spans="2:12" s="1" customFormat="1" ht="12" customHeight="1">
      <c r="B17" s="38"/>
      <c r="D17" s="111" t="s">
        <v>32</v>
      </c>
      <c r="I17" s="113" t="s">
        <v>27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15" t="str">
        <f>'Rekapitulace stavby'!E14</f>
        <v>Vyplň údaj</v>
      </c>
      <c r="F18" s="316"/>
      <c r="G18" s="316"/>
      <c r="H18" s="316"/>
      <c r="I18" s="113" t="s">
        <v>30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2"/>
      <c r="L19" s="38"/>
    </row>
    <row r="20" spans="2:12" s="1" customFormat="1" ht="12" customHeight="1">
      <c r="B20" s="38"/>
      <c r="D20" s="111" t="s">
        <v>34</v>
      </c>
      <c r="I20" s="113" t="s">
        <v>27</v>
      </c>
      <c r="J20" s="17" t="s">
        <v>35</v>
      </c>
      <c r="L20" s="38"/>
    </row>
    <row r="21" spans="2:12" s="1" customFormat="1" ht="18" customHeight="1">
      <c r="B21" s="38"/>
      <c r="E21" s="17" t="s">
        <v>36</v>
      </c>
      <c r="I21" s="113" t="s">
        <v>30</v>
      </c>
      <c r="J21" s="17" t="s">
        <v>37</v>
      </c>
      <c r="L21" s="38"/>
    </row>
    <row r="22" spans="2:12" s="1" customFormat="1" ht="6.95" customHeight="1">
      <c r="B22" s="38"/>
      <c r="I22" s="112"/>
      <c r="L22" s="38"/>
    </row>
    <row r="23" spans="2:12" s="1" customFormat="1" ht="12" customHeight="1">
      <c r="B23" s="38"/>
      <c r="D23" s="111" t="s">
        <v>39</v>
      </c>
      <c r="I23" s="113" t="s">
        <v>27</v>
      </c>
      <c r="J23" s="17" t="s">
        <v>35</v>
      </c>
      <c r="L23" s="38"/>
    </row>
    <row r="24" spans="2:12" s="1" customFormat="1" ht="18" customHeight="1">
      <c r="B24" s="38"/>
      <c r="E24" s="17" t="s">
        <v>36</v>
      </c>
      <c r="I24" s="113" t="s">
        <v>30</v>
      </c>
      <c r="J24" s="17" t="s">
        <v>37</v>
      </c>
      <c r="L24" s="38"/>
    </row>
    <row r="25" spans="2:12" s="1" customFormat="1" ht="6.95" customHeight="1">
      <c r="B25" s="38"/>
      <c r="I25" s="112"/>
      <c r="L25" s="38"/>
    </row>
    <row r="26" spans="2:12" s="1" customFormat="1" ht="12" customHeight="1">
      <c r="B26" s="38"/>
      <c r="D26" s="111" t="s">
        <v>40</v>
      </c>
      <c r="I26" s="112"/>
      <c r="L26" s="38"/>
    </row>
    <row r="27" spans="2:12" s="7" customFormat="1" ht="16.5" customHeight="1">
      <c r="B27" s="115"/>
      <c r="E27" s="317" t="s">
        <v>1</v>
      </c>
      <c r="F27" s="317"/>
      <c r="G27" s="317"/>
      <c r="H27" s="317"/>
      <c r="I27" s="116"/>
      <c r="L27" s="115"/>
    </row>
    <row r="28" spans="2:12" s="1" customFormat="1" ht="6.95" customHeight="1">
      <c r="B28" s="38"/>
      <c r="I28" s="112"/>
      <c r="L28" s="38"/>
    </row>
    <row r="29" spans="2:12" s="1" customFormat="1" ht="6.95" customHeight="1">
      <c r="B29" s="38"/>
      <c r="D29" s="56"/>
      <c r="E29" s="56"/>
      <c r="F29" s="56"/>
      <c r="G29" s="56"/>
      <c r="H29" s="56"/>
      <c r="I29" s="117"/>
      <c r="J29" s="56"/>
      <c r="K29" s="56"/>
      <c r="L29" s="38"/>
    </row>
    <row r="30" spans="2:12" s="1" customFormat="1" ht="25.35" customHeight="1">
      <c r="B30" s="38"/>
      <c r="D30" s="118" t="s">
        <v>41</v>
      </c>
      <c r="I30" s="112"/>
      <c r="J30" s="119">
        <f>ROUND(J80, 2)</f>
        <v>0</v>
      </c>
      <c r="L30" s="38"/>
    </row>
    <row r="31" spans="2:12" s="1" customFormat="1" ht="6.95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14.45" customHeight="1">
      <c r="B32" s="38"/>
      <c r="F32" s="120" t="s">
        <v>43</v>
      </c>
      <c r="I32" s="121" t="s">
        <v>42</v>
      </c>
      <c r="J32" s="120" t="s">
        <v>44</v>
      </c>
      <c r="L32" s="38"/>
    </row>
    <row r="33" spans="2:12" s="1" customFormat="1" ht="14.45" customHeight="1">
      <c r="B33" s="38"/>
      <c r="D33" s="111" t="s">
        <v>45</v>
      </c>
      <c r="E33" s="111" t="s">
        <v>46</v>
      </c>
      <c r="F33" s="122">
        <f>ROUND((SUM(BE80:BE101)),  2)</f>
        <v>0</v>
      </c>
      <c r="I33" s="123">
        <v>0.21</v>
      </c>
      <c r="J33" s="122">
        <f>ROUND(((SUM(BE80:BE101))*I33),  2)</f>
        <v>0</v>
      </c>
      <c r="L33" s="38"/>
    </row>
    <row r="34" spans="2:12" s="1" customFormat="1" ht="14.45" customHeight="1">
      <c r="B34" s="38"/>
      <c r="E34" s="111" t="s">
        <v>47</v>
      </c>
      <c r="F34" s="122">
        <f>ROUND((SUM(BF80:BF101)),  2)</f>
        <v>0</v>
      </c>
      <c r="I34" s="123">
        <v>0.15</v>
      </c>
      <c r="J34" s="122">
        <f>ROUND(((SUM(BF80:BF101))*I34),  2)</f>
        <v>0</v>
      </c>
      <c r="L34" s="38"/>
    </row>
    <row r="35" spans="2:12" s="1" customFormat="1" ht="14.45" hidden="1" customHeight="1">
      <c r="B35" s="38"/>
      <c r="E35" s="111" t="s">
        <v>48</v>
      </c>
      <c r="F35" s="122">
        <f>ROUND((SUM(BG80:BG101)),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11" t="s">
        <v>49</v>
      </c>
      <c r="F36" s="122">
        <f>ROUND((SUM(BH80:BH101)),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11" t="s">
        <v>50</v>
      </c>
      <c r="F37" s="122">
        <f>ROUND((SUM(BI80:BI101)),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2"/>
      <c r="L38" s="38"/>
    </row>
    <row r="39" spans="2:12" s="1" customFormat="1" ht="25.35" customHeight="1">
      <c r="B39" s="38"/>
      <c r="C39" s="124"/>
      <c r="D39" s="125" t="s">
        <v>51</v>
      </c>
      <c r="E39" s="126"/>
      <c r="F39" s="126"/>
      <c r="G39" s="127" t="s">
        <v>52</v>
      </c>
      <c r="H39" s="128" t="s">
        <v>53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38"/>
    </row>
    <row r="44" spans="2:12" s="1" customFormat="1" ht="6.95" customHeight="1"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38"/>
    </row>
    <row r="45" spans="2:12" s="1" customFormat="1" ht="24.95" customHeight="1">
      <c r="B45" s="34"/>
      <c r="C45" s="23" t="s">
        <v>103</v>
      </c>
      <c r="D45" s="35"/>
      <c r="E45" s="35"/>
      <c r="F45" s="35"/>
      <c r="G45" s="35"/>
      <c r="H45" s="35"/>
      <c r="I45" s="112"/>
      <c r="J45" s="35"/>
      <c r="K45" s="35"/>
      <c r="L45" s="38"/>
    </row>
    <row r="46" spans="2:12" s="1" customFormat="1" ht="6.95" customHeight="1">
      <c r="B46" s="34"/>
      <c r="C46" s="35"/>
      <c r="D46" s="35"/>
      <c r="E46" s="35"/>
      <c r="F46" s="35"/>
      <c r="G46" s="35"/>
      <c r="H46" s="35"/>
      <c r="I46" s="112"/>
      <c r="J46" s="35"/>
      <c r="K46" s="35"/>
      <c r="L46" s="38"/>
    </row>
    <row r="47" spans="2:12" s="1" customFormat="1" ht="12" customHeight="1">
      <c r="B47" s="34"/>
      <c r="C47" s="29" t="s">
        <v>17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16.5" customHeight="1">
      <c r="B48" s="34"/>
      <c r="C48" s="35"/>
      <c r="D48" s="35"/>
      <c r="E48" s="309" t="str">
        <f>E7</f>
        <v>Oprava výhybek č. 10a/b a č. 11a/b v ŽST Moravské Bránice_K</v>
      </c>
      <c r="F48" s="310"/>
      <c r="G48" s="310"/>
      <c r="H48" s="310"/>
      <c r="I48" s="112"/>
      <c r="J48" s="35"/>
      <c r="K48" s="35"/>
      <c r="L48" s="38"/>
    </row>
    <row r="49" spans="2:47" s="1" customFormat="1" ht="12" customHeight="1">
      <c r="B49" s="34"/>
      <c r="C49" s="29" t="s">
        <v>99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295" t="str">
        <f>E9</f>
        <v>VRN - Vedlejší rozpočtové náklady</v>
      </c>
      <c r="F50" s="294"/>
      <c r="G50" s="294"/>
      <c r="H50" s="294"/>
      <c r="I50" s="112"/>
      <c r="J50" s="35"/>
      <c r="K50" s="35"/>
      <c r="L50" s="38"/>
    </row>
    <row r="51" spans="2:47" s="1" customFormat="1" ht="6.95" customHeight="1">
      <c r="B51" s="34"/>
      <c r="C51" s="35"/>
      <c r="D51" s="35"/>
      <c r="E51" s="35"/>
      <c r="F51" s="35"/>
      <c r="G51" s="35"/>
      <c r="H51" s="35"/>
      <c r="I51" s="112"/>
      <c r="J51" s="35"/>
      <c r="K51" s="35"/>
      <c r="L51" s="38"/>
    </row>
    <row r="52" spans="2:47" s="1" customFormat="1" ht="12" customHeight="1">
      <c r="B52" s="34"/>
      <c r="C52" s="29" t="s">
        <v>22</v>
      </c>
      <c r="D52" s="35"/>
      <c r="E52" s="35"/>
      <c r="F52" s="27" t="str">
        <f>F12</f>
        <v>ŽST Moravské Bránice</v>
      </c>
      <c r="G52" s="35"/>
      <c r="H52" s="35"/>
      <c r="I52" s="113" t="s">
        <v>24</v>
      </c>
      <c r="J52" s="55" t="str">
        <f>IF(J12="","",J12)</f>
        <v>Vyplň údaj</v>
      </c>
      <c r="K52" s="35"/>
      <c r="L52" s="38"/>
    </row>
    <row r="53" spans="2:47" s="1" customFormat="1" ht="6.95" customHeight="1">
      <c r="B53" s="34"/>
      <c r="C53" s="35"/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3.7" customHeight="1">
      <c r="B54" s="34"/>
      <c r="C54" s="29" t="s">
        <v>26</v>
      </c>
      <c r="D54" s="35"/>
      <c r="E54" s="35"/>
      <c r="F54" s="27" t="str">
        <f>E15</f>
        <v>Správa železniční dopravní cesty,státní organizace</v>
      </c>
      <c r="G54" s="35"/>
      <c r="H54" s="35"/>
      <c r="I54" s="113" t="s">
        <v>34</v>
      </c>
      <c r="J54" s="32" t="str">
        <f>E21</f>
        <v>DMC Havlíčkův Brod, s.r.o.</v>
      </c>
      <c r="K54" s="35"/>
      <c r="L54" s="38"/>
    </row>
    <row r="55" spans="2:47" s="1" customFormat="1" ht="13.7" customHeight="1">
      <c r="B55" s="34"/>
      <c r="C55" s="29" t="s">
        <v>32</v>
      </c>
      <c r="D55" s="35"/>
      <c r="E55" s="35"/>
      <c r="F55" s="27" t="str">
        <f>IF(E18="","",E18)</f>
        <v>Vyplň údaj</v>
      </c>
      <c r="G55" s="35"/>
      <c r="H55" s="35"/>
      <c r="I55" s="113" t="s">
        <v>39</v>
      </c>
      <c r="J55" s="32" t="str">
        <f>E24</f>
        <v>DMC Havlíčkův Brod, s.r.o.</v>
      </c>
      <c r="K55" s="35"/>
      <c r="L55" s="38"/>
    </row>
    <row r="56" spans="2:47" s="1" customFormat="1" ht="10.35" customHeight="1">
      <c r="B56" s="34"/>
      <c r="C56" s="35"/>
      <c r="D56" s="35"/>
      <c r="E56" s="35"/>
      <c r="F56" s="35"/>
      <c r="G56" s="35"/>
      <c r="H56" s="35"/>
      <c r="I56" s="112"/>
      <c r="J56" s="35"/>
      <c r="K56" s="35"/>
      <c r="L56" s="38"/>
    </row>
    <row r="57" spans="2:47" s="1" customFormat="1" ht="29.25" customHeight="1">
      <c r="B57" s="34"/>
      <c r="C57" s="138" t="s">
        <v>104</v>
      </c>
      <c r="D57" s="139"/>
      <c r="E57" s="139"/>
      <c r="F57" s="139"/>
      <c r="G57" s="139"/>
      <c r="H57" s="139"/>
      <c r="I57" s="140"/>
      <c r="J57" s="141" t="s">
        <v>105</v>
      </c>
      <c r="K57" s="139"/>
      <c r="L57" s="38"/>
    </row>
    <row r="58" spans="2:47" s="1" customFormat="1" ht="10.35" customHeight="1">
      <c r="B58" s="34"/>
      <c r="C58" s="35"/>
      <c r="D58" s="35"/>
      <c r="E58" s="35"/>
      <c r="F58" s="35"/>
      <c r="G58" s="35"/>
      <c r="H58" s="35"/>
      <c r="I58" s="112"/>
      <c r="J58" s="35"/>
      <c r="K58" s="35"/>
      <c r="L58" s="38"/>
    </row>
    <row r="59" spans="2:47" s="1" customFormat="1" ht="22.9" customHeight="1">
      <c r="B59" s="34"/>
      <c r="C59" s="142" t="s">
        <v>106</v>
      </c>
      <c r="D59" s="35"/>
      <c r="E59" s="35"/>
      <c r="F59" s="35"/>
      <c r="G59" s="35"/>
      <c r="H59" s="35"/>
      <c r="I59" s="112"/>
      <c r="J59" s="73">
        <f>J80</f>
        <v>0</v>
      </c>
      <c r="K59" s="35"/>
      <c r="L59" s="38"/>
      <c r="AU59" s="17" t="s">
        <v>107</v>
      </c>
    </row>
    <row r="60" spans="2:47" s="8" customFormat="1" ht="24.95" customHeight="1">
      <c r="B60" s="143"/>
      <c r="C60" s="144"/>
      <c r="D60" s="145" t="s">
        <v>895</v>
      </c>
      <c r="E60" s="146"/>
      <c r="F60" s="146"/>
      <c r="G60" s="146"/>
      <c r="H60" s="146"/>
      <c r="I60" s="147"/>
      <c r="J60" s="148">
        <f>J81</f>
        <v>0</v>
      </c>
      <c r="K60" s="144"/>
      <c r="L60" s="149"/>
    </row>
    <row r="61" spans="2:47" s="1" customFormat="1" ht="21.75" customHeight="1">
      <c r="B61" s="34"/>
      <c r="C61" s="35"/>
      <c r="D61" s="35"/>
      <c r="E61" s="35"/>
      <c r="F61" s="35"/>
      <c r="G61" s="35"/>
      <c r="H61" s="35"/>
      <c r="I61" s="112"/>
      <c r="J61" s="35"/>
      <c r="K61" s="35"/>
      <c r="L61" s="38"/>
    </row>
    <row r="62" spans="2:47" s="1" customFormat="1" ht="6.95" customHeight="1">
      <c r="B62" s="46"/>
      <c r="C62" s="47"/>
      <c r="D62" s="47"/>
      <c r="E62" s="47"/>
      <c r="F62" s="47"/>
      <c r="G62" s="47"/>
      <c r="H62" s="47"/>
      <c r="I62" s="134"/>
      <c r="J62" s="47"/>
      <c r="K62" s="47"/>
      <c r="L62" s="38"/>
    </row>
    <row r="66" spans="2:63" s="1" customFormat="1" ht="6.95" customHeight="1">
      <c r="B66" s="48"/>
      <c r="C66" s="49"/>
      <c r="D66" s="49"/>
      <c r="E66" s="49"/>
      <c r="F66" s="49"/>
      <c r="G66" s="49"/>
      <c r="H66" s="49"/>
      <c r="I66" s="137"/>
      <c r="J66" s="49"/>
      <c r="K66" s="49"/>
      <c r="L66" s="38"/>
    </row>
    <row r="67" spans="2:63" s="1" customFormat="1" ht="24.95" customHeight="1">
      <c r="B67" s="34"/>
      <c r="C67" s="23" t="s">
        <v>111</v>
      </c>
      <c r="D67" s="35"/>
      <c r="E67" s="35"/>
      <c r="F67" s="35"/>
      <c r="G67" s="35"/>
      <c r="H67" s="35"/>
      <c r="I67" s="112"/>
      <c r="J67" s="35"/>
      <c r="K67" s="35"/>
      <c r="L67" s="38"/>
    </row>
    <row r="68" spans="2:63" s="1" customFormat="1" ht="6.95" customHeight="1">
      <c r="B68" s="34"/>
      <c r="C68" s="35"/>
      <c r="D68" s="35"/>
      <c r="E68" s="35"/>
      <c r="F68" s="35"/>
      <c r="G68" s="35"/>
      <c r="H68" s="35"/>
      <c r="I68" s="112"/>
      <c r="J68" s="35"/>
      <c r="K68" s="35"/>
      <c r="L68" s="38"/>
    </row>
    <row r="69" spans="2:63" s="1" customFormat="1" ht="12" customHeight="1">
      <c r="B69" s="34"/>
      <c r="C69" s="29" t="s">
        <v>17</v>
      </c>
      <c r="D69" s="35"/>
      <c r="E69" s="35"/>
      <c r="F69" s="35"/>
      <c r="G69" s="35"/>
      <c r="H69" s="35"/>
      <c r="I69" s="112"/>
      <c r="J69" s="35"/>
      <c r="K69" s="35"/>
      <c r="L69" s="38"/>
    </row>
    <row r="70" spans="2:63" s="1" customFormat="1" ht="16.5" customHeight="1">
      <c r="B70" s="34"/>
      <c r="C70" s="35"/>
      <c r="D70" s="35"/>
      <c r="E70" s="309" t="str">
        <f>E7</f>
        <v>Oprava výhybek č. 10a/b a č. 11a/b v ŽST Moravské Bránice_K</v>
      </c>
      <c r="F70" s="310"/>
      <c r="G70" s="310"/>
      <c r="H70" s="310"/>
      <c r="I70" s="112"/>
      <c r="J70" s="35"/>
      <c r="K70" s="35"/>
      <c r="L70" s="38"/>
    </row>
    <row r="71" spans="2:63" s="1" customFormat="1" ht="12" customHeight="1">
      <c r="B71" s="34"/>
      <c r="C71" s="29" t="s">
        <v>99</v>
      </c>
      <c r="D71" s="35"/>
      <c r="E71" s="35"/>
      <c r="F71" s="35"/>
      <c r="G71" s="35"/>
      <c r="H71" s="35"/>
      <c r="I71" s="112"/>
      <c r="J71" s="35"/>
      <c r="K71" s="35"/>
      <c r="L71" s="38"/>
    </row>
    <row r="72" spans="2:63" s="1" customFormat="1" ht="16.5" customHeight="1">
      <c r="B72" s="34"/>
      <c r="C72" s="35"/>
      <c r="D72" s="35"/>
      <c r="E72" s="295" t="str">
        <f>E9</f>
        <v>VRN - Vedlejší rozpočtové náklady</v>
      </c>
      <c r="F72" s="294"/>
      <c r="G72" s="294"/>
      <c r="H72" s="294"/>
      <c r="I72" s="112"/>
      <c r="J72" s="35"/>
      <c r="K72" s="35"/>
      <c r="L72" s="38"/>
    </row>
    <row r="73" spans="2:63" s="1" customFormat="1" ht="6.95" customHeight="1">
      <c r="B73" s="34"/>
      <c r="C73" s="35"/>
      <c r="D73" s="35"/>
      <c r="E73" s="35"/>
      <c r="F73" s="35"/>
      <c r="G73" s="35"/>
      <c r="H73" s="35"/>
      <c r="I73" s="112"/>
      <c r="J73" s="35"/>
      <c r="K73" s="35"/>
      <c r="L73" s="38"/>
    </row>
    <row r="74" spans="2:63" s="1" customFormat="1" ht="12" customHeight="1">
      <c r="B74" s="34"/>
      <c r="C74" s="29" t="s">
        <v>22</v>
      </c>
      <c r="D74" s="35"/>
      <c r="E74" s="35"/>
      <c r="F74" s="27" t="str">
        <f>F12</f>
        <v>ŽST Moravské Bránice</v>
      </c>
      <c r="G74" s="35"/>
      <c r="H74" s="35"/>
      <c r="I74" s="113" t="s">
        <v>24</v>
      </c>
      <c r="J74" s="55" t="str">
        <f>IF(J12="","",J12)</f>
        <v>Vyplň údaj</v>
      </c>
      <c r="K74" s="35"/>
      <c r="L74" s="38"/>
    </row>
    <row r="75" spans="2:63" s="1" customFormat="1" ht="6.95" customHeight="1">
      <c r="B75" s="34"/>
      <c r="C75" s="35"/>
      <c r="D75" s="35"/>
      <c r="E75" s="35"/>
      <c r="F75" s="35"/>
      <c r="G75" s="35"/>
      <c r="H75" s="35"/>
      <c r="I75" s="112"/>
      <c r="J75" s="35"/>
      <c r="K75" s="35"/>
      <c r="L75" s="38"/>
    </row>
    <row r="76" spans="2:63" s="1" customFormat="1" ht="13.7" customHeight="1">
      <c r="B76" s="34"/>
      <c r="C76" s="29" t="s">
        <v>26</v>
      </c>
      <c r="D76" s="35"/>
      <c r="E76" s="35"/>
      <c r="F76" s="27" t="str">
        <f>E15</f>
        <v>Správa železniční dopravní cesty,státní organizace</v>
      </c>
      <c r="G76" s="35"/>
      <c r="H76" s="35"/>
      <c r="I76" s="113" t="s">
        <v>34</v>
      </c>
      <c r="J76" s="32" t="str">
        <f>E21</f>
        <v>DMC Havlíčkův Brod, s.r.o.</v>
      </c>
      <c r="K76" s="35"/>
      <c r="L76" s="38"/>
    </row>
    <row r="77" spans="2:63" s="1" customFormat="1" ht="13.7" customHeight="1">
      <c r="B77" s="34"/>
      <c r="C77" s="29" t="s">
        <v>32</v>
      </c>
      <c r="D77" s="35"/>
      <c r="E77" s="35"/>
      <c r="F77" s="27" t="str">
        <f>IF(E18="","",E18)</f>
        <v>Vyplň údaj</v>
      </c>
      <c r="G77" s="35"/>
      <c r="H77" s="35"/>
      <c r="I77" s="113" t="s">
        <v>39</v>
      </c>
      <c r="J77" s="32" t="str">
        <f>E24</f>
        <v>DMC Havlíčkův Brod, s.r.o.</v>
      </c>
      <c r="K77" s="35"/>
      <c r="L77" s="38"/>
    </row>
    <row r="78" spans="2:63" s="1" customFormat="1" ht="10.35" customHeight="1">
      <c r="B78" s="34"/>
      <c r="C78" s="35"/>
      <c r="D78" s="35"/>
      <c r="E78" s="35"/>
      <c r="F78" s="35"/>
      <c r="G78" s="35"/>
      <c r="H78" s="35"/>
      <c r="I78" s="112"/>
      <c r="J78" s="35"/>
      <c r="K78" s="35"/>
      <c r="L78" s="38"/>
    </row>
    <row r="79" spans="2:63" s="10" customFormat="1" ht="29.25" customHeight="1">
      <c r="B79" s="156"/>
      <c r="C79" s="157" t="s">
        <v>112</v>
      </c>
      <c r="D79" s="158" t="s">
        <v>60</v>
      </c>
      <c r="E79" s="158" t="s">
        <v>56</v>
      </c>
      <c r="F79" s="158" t="s">
        <v>57</v>
      </c>
      <c r="G79" s="158" t="s">
        <v>113</v>
      </c>
      <c r="H79" s="158" t="s">
        <v>114</v>
      </c>
      <c r="I79" s="159" t="s">
        <v>115</v>
      </c>
      <c r="J79" s="160" t="s">
        <v>105</v>
      </c>
      <c r="K79" s="161" t="s">
        <v>116</v>
      </c>
      <c r="L79" s="162"/>
      <c r="M79" s="64" t="s">
        <v>1</v>
      </c>
      <c r="N79" s="65" t="s">
        <v>45</v>
      </c>
      <c r="O79" s="65" t="s">
        <v>117</v>
      </c>
      <c r="P79" s="65" t="s">
        <v>118</v>
      </c>
      <c r="Q79" s="65" t="s">
        <v>119</v>
      </c>
      <c r="R79" s="65" t="s">
        <v>120</v>
      </c>
      <c r="S79" s="65" t="s">
        <v>121</v>
      </c>
      <c r="T79" s="66" t="s">
        <v>122</v>
      </c>
    </row>
    <row r="80" spans="2:63" s="1" customFormat="1" ht="22.9" customHeight="1">
      <c r="B80" s="34"/>
      <c r="C80" s="71" t="s">
        <v>123</v>
      </c>
      <c r="D80" s="35"/>
      <c r="E80" s="35"/>
      <c r="F80" s="35"/>
      <c r="G80" s="35"/>
      <c r="H80" s="35"/>
      <c r="I80" s="112"/>
      <c r="J80" s="163">
        <f>BK80</f>
        <v>0</v>
      </c>
      <c r="K80" s="35"/>
      <c r="L80" s="38"/>
      <c r="M80" s="67"/>
      <c r="N80" s="68"/>
      <c r="O80" s="68"/>
      <c r="P80" s="164">
        <f>P81</f>
        <v>0</v>
      </c>
      <c r="Q80" s="68"/>
      <c r="R80" s="164">
        <f>R81</f>
        <v>0</v>
      </c>
      <c r="S80" s="68"/>
      <c r="T80" s="165">
        <f>T81</f>
        <v>0</v>
      </c>
      <c r="AT80" s="17" t="s">
        <v>74</v>
      </c>
      <c r="AU80" s="17" t="s">
        <v>107</v>
      </c>
      <c r="BK80" s="166">
        <f>BK81</f>
        <v>0</v>
      </c>
    </row>
    <row r="81" spans="2:65" s="11" customFormat="1" ht="25.9" customHeight="1">
      <c r="B81" s="167"/>
      <c r="C81" s="168"/>
      <c r="D81" s="169" t="s">
        <v>74</v>
      </c>
      <c r="E81" s="170" t="s">
        <v>95</v>
      </c>
      <c r="F81" s="170" t="s">
        <v>96</v>
      </c>
      <c r="G81" s="168"/>
      <c r="H81" s="168"/>
      <c r="I81" s="171"/>
      <c r="J81" s="172">
        <f>BK81</f>
        <v>0</v>
      </c>
      <c r="K81" s="168"/>
      <c r="L81" s="173"/>
      <c r="M81" s="174"/>
      <c r="N81" s="175"/>
      <c r="O81" s="175"/>
      <c r="P81" s="176">
        <f>SUM(P82:P101)</f>
        <v>0</v>
      </c>
      <c r="Q81" s="175"/>
      <c r="R81" s="176">
        <f>SUM(R82:R101)</f>
        <v>0</v>
      </c>
      <c r="S81" s="175"/>
      <c r="T81" s="177">
        <f>SUM(T82:T101)</f>
        <v>0</v>
      </c>
      <c r="AR81" s="178" t="s">
        <v>127</v>
      </c>
      <c r="AT81" s="179" t="s">
        <v>74</v>
      </c>
      <c r="AU81" s="179" t="s">
        <v>75</v>
      </c>
      <c r="AY81" s="178" t="s">
        <v>126</v>
      </c>
      <c r="BK81" s="180">
        <f>SUM(BK82:BK101)</f>
        <v>0</v>
      </c>
    </row>
    <row r="82" spans="2:65" s="1" customFormat="1" ht="16.5" customHeight="1">
      <c r="B82" s="34"/>
      <c r="C82" s="183" t="s">
        <v>19</v>
      </c>
      <c r="D82" s="183" t="s">
        <v>129</v>
      </c>
      <c r="E82" s="184" t="s">
        <v>983</v>
      </c>
      <c r="F82" s="185" t="s">
        <v>984</v>
      </c>
      <c r="G82" s="186" t="s">
        <v>234</v>
      </c>
      <c r="H82" s="187">
        <v>2</v>
      </c>
      <c r="I82" s="188"/>
      <c r="J82" s="189">
        <f>ROUND(I82*H82,2)</f>
        <v>0</v>
      </c>
      <c r="K82" s="185" t="s">
        <v>133</v>
      </c>
      <c r="L82" s="38"/>
      <c r="M82" s="190" t="s">
        <v>1</v>
      </c>
      <c r="N82" s="191" t="s">
        <v>46</v>
      </c>
      <c r="O82" s="60"/>
      <c r="P82" s="192">
        <f>O82*H82</f>
        <v>0</v>
      </c>
      <c r="Q82" s="192">
        <v>0</v>
      </c>
      <c r="R82" s="192">
        <f>Q82*H82</f>
        <v>0</v>
      </c>
      <c r="S82" s="192">
        <v>0</v>
      </c>
      <c r="T82" s="193">
        <f>S82*H82</f>
        <v>0</v>
      </c>
      <c r="AR82" s="17" t="s">
        <v>134</v>
      </c>
      <c r="AT82" s="17" t="s">
        <v>129</v>
      </c>
      <c r="AU82" s="17" t="s">
        <v>19</v>
      </c>
      <c r="AY82" s="17" t="s">
        <v>126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7" t="s">
        <v>19</v>
      </c>
      <c r="BK82" s="194">
        <f>ROUND(I82*H82,2)</f>
        <v>0</v>
      </c>
      <c r="BL82" s="17" t="s">
        <v>134</v>
      </c>
      <c r="BM82" s="17" t="s">
        <v>985</v>
      </c>
    </row>
    <row r="83" spans="2:65" s="1" customFormat="1" ht="16.5" customHeight="1">
      <c r="B83" s="34"/>
      <c r="C83" s="183" t="s">
        <v>83</v>
      </c>
      <c r="D83" s="183" t="s">
        <v>129</v>
      </c>
      <c r="E83" s="184" t="s">
        <v>986</v>
      </c>
      <c r="F83" s="185" t="s">
        <v>987</v>
      </c>
      <c r="G83" s="186" t="s">
        <v>988</v>
      </c>
      <c r="H83" s="187">
        <v>1</v>
      </c>
      <c r="I83" s="188"/>
      <c r="J83" s="189">
        <f>ROUND(I83*H83,2)</f>
        <v>0</v>
      </c>
      <c r="K83" s="185" t="s">
        <v>1</v>
      </c>
      <c r="L83" s="38"/>
      <c r="M83" s="190" t="s">
        <v>1</v>
      </c>
      <c r="N83" s="191" t="s">
        <v>46</v>
      </c>
      <c r="O83" s="60"/>
      <c r="P83" s="192">
        <f>O83*H83</f>
        <v>0</v>
      </c>
      <c r="Q83" s="192">
        <v>0</v>
      </c>
      <c r="R83" s="192">
        <f>Q83*H83</f>
        <v>0</v>
      </c>
      <c r="S83" s="192">
        <v>0</v>
      </c>
      <c r="T83" s="193">
        <f>S83*H83</f>
        <v>0</v>
      </c>
      <c r="AR83" s="17" t="s">
        <v>134</v>
      </c>
      <c r="AT83" s="17" t="s">
        <v>129</v>
      </c>
      <c r="AU83" s="17" t="s">
        <v>19</v>
      </c>
      <c r="AY83" s="17" t="s">
        <v>126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17" t="s">
        <v>19</v>
      </c>
      <c r="BK83" s="194">
        <f>ROUND(I83*H83,2)</f>
        <v>0</v>
      </c>
      <c r="BL83" s="17" t="s">
        <v>134</v>
      </c>
      <c r="BM83" s="17" t="s">
        <v>989</v>
      </c>
    </row>
    <row r="84" spans="2:65" s="1" customFormat="1" ht="16.5" customHeight="1">
      <c r="B84" s="34"/>
      <c r="C84" s="183" t="s">
        <v>162</v>
      </c>
      <c r="D84" s="183" t="s">
        <v>129</v>
      </c>
      <c r="E84" s="184" t="s">
        <v>990</v>
      </c>
      <c r="F84" s="185" t="s">
        <v>991</v>
      </c>
      <c r="G84" s="186" t="s">
        <v>988</v>
      </c>
      <c r="H84" s="187">
        <v>1</v>
      </c>
      <c r="I84" s="188"/>
      <c r="J84" s="189">
        <f>ROUND(I84*H84,2)</f>
        <v>0</v>
      </c>
      <c r="K84" s="185" t="s">
        <v>1</v>
      </c>
      <c r="L84" s="38"/>
      <c r="M84" s="190" t="s">
        <v>1</v>
      </c>
      <c r="N84" s="191" t="s">
        <v>46</v>
      </c>
      <c r="O84" s="60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7" t="s">
        <v>134</v>
      </c>
      <c r="AT84" s="17" t="s">
        <v>129</v>
      </c>
      <c r="AU84" s="17" t="s">
        <v>19</v>
      </c>
      <c r="AY84" s="17" t="s">
        <v>126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7" t="s">
        <v>19</v>
      </c>
      <c r="BK84" s="194">
        <f>ROUND(I84*H84,2)</f>
        <v>0</v>
      </c>
      <c r="BL84" s="17" t="s">
        <v>134</v>
      </c>
      <c r="BM84" s="17" t="s">
        <v>992</v>
      </c>
    </row>
    <row r="85" spans="2:65" s="1" customFormat="1" ht="16.5" customHeight="1">
      <c r="B85" s="34"/>
      <c r="C85" s="183" t="s">
        <v>134</v>
      </c>
      <c r="D85" s="183" t="s">
        <v>129</v>
      </c>
      <c r="E85" s="184" t="s">
        <v>993</v>
      </c>
      <c r="F85" s="185" t="s">
        <v>994</v>
      </c>
      <c r="G85" s="186" t="s">
        <v>988</v>
      </c>
      <c r="H85" s="187">
        <v>1</v>
      </c>
      <c r="I85" s="188"/>
      <c r="J85" s="189">
        <f>ROUND(I85*H85,2)</f>
        <v>0</v>
      </c>
      <c r="K85" s="185" t="s">
        <v>1</v>
      </c>
      <c r="L85" s="38"/>
      <c r="M85" s="190" t="s">
        <v>1</v>
      </c>
      <c r="N85" s="191" t="s">
        <v>46</v>
      </c>
      <c r="O85" s="60"/>
      <c r="P85" s="192">
        <f>O85*H85</f>
        <v>0</v>
      </c>
      <c r="Q85" s="192">
        <v>0</v>
      </c>
      <c r="R85" s="192">
        <f>Q85*H85</f>
        <v>0</v>
      </c>
      <c r="S85" s="192">
        <v>0</v>
      </c>
      <c r="T85" s="193">
        <f>S85*H85</f>
        <v>0</v>
      </c>
      <c r="AR85" s="17" t="s">
        <v>134</v>
      </c>
      <c r="AT85" s="17" t="s">
        <v>129</v>
      </c>
      <c r="AU85" s="17" t="s">
        <v>19</v>
      </c>
      <c r="AY85" s="17" t="s">
        <v>126</v>
      </c>
      <c r="BE85" s="194">
        <f>IF(N85="základní",J85,0)</f>
        <v>0</v>
      </c>
      <c r="BF85" s="194">
        <f>IF(N85="snížená",J85,0)</f>
        <v>0</v>
      </c>
      <c r="BG85" s="194">
        <f>IF(N85="zákl. přenesená",J85,0)</f>
        <v>0</v>
      </c>
      <c r="BH85" s="194">
        <f>IF(N85="sníž. přenesená",J85,0)</f>
        <v>0</v>
      </c>
      <c r="BI85" s="194">
        <f>IF(N85="nulová",J85,0)</f>
        <v>0</v>
      </c>
      <c r="BJ85" s="17" t="s">
        <v>19</v>
      </c>
      <c r="BK85" s="194">
        <f>ROUND(I85*H85,2)</f>
        <v>0</v>
      </c>
      <c r="BL85" s="17" t="s">
        <v>134</v>
      </c>
      <c r="BM85" s="17" t="s">
        <v>995</v>
      </c>
    </row>
    <row r="86" spans="2:65" s="1" customFormat="1" ht="16.5" customHeight="1">
      <c r="B86" s="34"/>
      <c r="C86" s="183" t="s">
        <v>127</v>
      </c>
      <c r="D86" s="183" t="s">
        <v>129</v>
      </c>
      <c r="E86" s="184" t="s">
        <v>996</v>
      </c>
      <c r="F86" s="185" t="s">
        <v>997</v>
      </c>
      <c r="G86" s="186" t="s">
        <v>988</v>
      </c>
      <c r="H86" s="187">
        <v>1</v>
      </c>
      <c r="I86" s="188"/>
      <c r="J86" s="189">
        <f>ROUND(I86*H86,2)</f>
        <v>0</v>
      </c>
      <c r="K86" s="185" t="s">
        <v>1</v>
      </c>
      <c r="L86" s="38"/>
      <c r="M86" s="190" t="s">
        <v>1</v>
      </c>
      <c r="N86" s="191" t="s">
        <v>46</v>
      </c>
      <c r="O86" s="60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7" t="s">
        <v>134</v>
      </c>
      <c r="AT86" s="17" t="s">
        <v>129</v>
      </c>
      <c r="AU86" s="17" t="s">
        <v>19</v>
      </c>
      <c r="AY86" s="17" t="s">
        <v>126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7" t="s">
        <v>19</v>
      </c>
      <c r="BK86" s="194">
        <f>ROUND(I86*H86,2)</f>
        <v>0</v>
      </c>
      <c r="BL86" s="17" t="s">
        <v>134</v>
      </c>
      <c r="BM86" s="17" t="s">
        <v>998</v>
      </c>
    </row>
    <row r="87" spans="2:65" s="1" customFormat="1" ht="19.5">
      <c r="B87" s="34"/>
      <c r="C87" s="35"/>
      <c r="D87" s="195" t="s">
        <v>136</v>
      </c>
      <c r="E87" s="35"/>
      <c r="F87" s="196" t="s">
        <v>982</v>
      </c>
      <c r="G87" s="35"/>
      <c r="H87" s="35"/>
      <c r="I87" s="112"/>
      <c r="J87" s="35"/>
      <c r="K87" s="35"/>
      <c r="L87" s="38"/>
      <c r="M87" s="197"/>
      <c r="N87" s="60"/>
      <c r="O87" s="60"/>
      <c r="P87" s="60"/>
      <c r="Q87" s="60"/>
      <c r="R87" s="60"/>
      <c r="S87" s="60"/>
      <c r="T87" s="61"/>
      <c r="AT87" s="17" t="s">
        <v>136</v>
      </c>
      <c r="AU87" s="17" t="s">
        <v>19</v>
      </c>
    </row>
    <row r="88" spans="2:65" s="1" customFormat="1" ht="16.5" customHeight="1">
      <c r="B88" s="34"/>
      <c r="C88" s="183" t="s">
        <v>183</v>
      </c>
      <c r="D88" s="183" t="s">
        <v>129</v>
      </c>
      <c r="E88" s="184" t="s">
        <v>999</v>
      </c>
      <c r="F88" s="185" t="s">
        <v>1000</v>
      </c>
      <c r="G88" s="186" t="s">
        <v>988</v>
      </c>
      <c r="H88" s="187">
        <v>1</v>
      </c>
      <c r="I88" s="188"/>
      <c r="J88" s="189">
        <f>ROUND(I88*H88,2)</f>
        <v>0</v>
      </c>
      <c r="K88" s="185" t="s">
        <v>1</v>
      </c>
      <c r="L88" s="38"/>
      <c r="M88" s="190" t="s">
        <v>1</v>
      </c>
      <c r="N88" s="191" t="s">
        <v>46</v>
      </c>
      <c r="O88" s="60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7" t="s">
        <v>134</v>
      </c>
      <c r="AT88" s="17" t="s">
        <v>129</v>
      </c>
      <c r="AU88" s="17" t="s">
        <v>19</v>
      </c>
      <c r="AY88" s="17" t="s">
        <v>126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7" t="s">
        <v>19</v>
      </c>
      <c r="BK88" s="194">
        <f>ROUND(I88*H88,2)</f>
        <v>0</v>
      </c>
      <c r="BL88" s="17" t="s">
        <v>134</v>
      </c>
      <c r="BM88" s="17" t="s">
        <v>1001</v>
      </c>
    </row>
    <row r="89" spans="2:65" s="1" customFormat="1" ht="19.5">
      <c r="B89" s="34"/>
      <c r="C89" s="35"/>
      <c r="D89" s="195" t="s">
        <v>136</v>
      </c>
      <c r="E89" s="35"/>
      <c r="F89" s="196" t="s">
        <v>1002</v>
      </c>
      <c r="G89" s="35"/>
      <c r="H89" s="35"/>
      <c r="I89" s="112"/>
      <c r="J89" s="35"/>
      <c r="K89" s="35"/>
      <c r="L89" s="38"/>
      <c r="M89" s="197"/>
      <c r="N89" s="60"/>
      <c r="O89" s="60"/>
      <c r="P89" s="60"/>
      <c r="Q89" s="60"/>
      <c r="R89" s="60"/>
      <c r="S89" s="60"/>
      <c r="T89" s="61"/>
      <c r="AT89" s="17" t="s">
        <v>136</v>
      </c>
      <c r="AU89" s="17" t="s">
        <v>19</v>
      </c>
    </row>
    <row r="90" spans="2:65" s="1" customFormat="1" ht="16.5" customHeight="1">
      <c r="B90" s="34"/>
      <c r="C90" s="183" t="s">
        <v>192</v>
      </c>
      <c r="D90" s="183" t="s">
        <v>129</v>
      </c>
      <c r="E90" s="184" t="s">
        <v>1003</v>
      </c>
      <c r="F90" s="185" t="s">
        <v>1004</v>
      </c>
      <c r="G90" s="186" t="s">
        <v>878</v>
      </c>
      <c r="H90" s="187">
        <v>70</v>
      </c>
      <c r="I90" s="188"/>
      <c r="J90" s="189">
        <f>ROUND(I90*H90,2)</f>
        <v>0</v>
      </c>
      <c r="K90" s="185" t="s">
        <v>1</v>
      </c>
      <c r="L90" s="38"/>
      <c r="M90" s="190" t="s">
        <v>1</v>
      </c>
      <c r="N90" s="191" t="s">
        <v>46</v>
      </c>
      <c r="O90" s="60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AR90" s="17" t="s">
        <v>134</v>
      </c>
      <c r="AT90" s="17" t="s">
        <v>129</v>
      </c>
      <c r="AU90" s="17" t="s">
        <v>19</v>
      </c>
      <c r="AY90" s="17" t="s">
        <v>126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7" t="s">
        <v>19</v>
      </c>
      <c r="BK90" s="194">
        <f>ROUND(I90*H90,2)</f>
        <v>0</v>
      </c>
      <c r="BL90" s="17" t="s">
        <v>134</v>
      </c>
      <c r="BM90" s="17" t="s">
        <v>1005</v>
      </c>
    </row>
    <row r="91" spans="2:65" s="1" customFormat="1" ht="19.5">
      <c r="B91" s="34"/>
      <c r="C91" s="35"/>
      <c r="D91" s="195" t="s">
        <v>136</v>
      </c>
      <c r="E91" s="35"/>
      <c r="F91" s="196" t="s">
        <v>1006</v>
      </c>
      <c r="G91" s="35"/>
      <c r="H91" s="35"/>
      <c r="I91" s="112"/>
      <c r="J91" s="35"/>
      <c r="K91" s="35"/>
      <c r="L91" s="38"/>
      <c r="M91" s="197"/>
      <c r="N91" s="60"/>
      <c r="O91" s="60"/>
      <c r="P91" s="60"/>
      <c r="Q91" s="60"/>
      <c r="R91" s="60"/>
      <c r="S91" s="60"/>
      <c r="T91" s="61"/>
      <c r="AT91" s="17" t="s">
        <v>136</v>
      </c>
      <c r="AU91" s="17" t="s">
        <v>19</v>
      </c>
    </row>
    <row r="92" spans="2:65" s="1" customFormat="1" ht="16.5" customHeight="1">
      <c r="B92" s="34"/>
      <c r="C92" s="183" t="s">
        <v>177</v>
      </c>
      <c r="D92" s="183" t="s">
        <v>129</v>
      </c>
      <c r="E92" s="184" t="s">
        <v>1007</v>
      </c>
      <c r="F92" s="185" t="s">
        <v>1008</v>
      </c>
      <c r="G92" s="186" t="s">
        <v>878</v>
      </c>
      <c r="H92" s="187">
        <v>60</v>
      </c>
      <c r="I92" s="188"/>
      <c r="J92" s="189">
        <f>ROUND(I92*H92,2)</f>
        <v>0</v>
      </c>
      <c r="K92" s="185" t="s">
        <v>133</v>
      </c>
      <c r="L92" s="38"/>
      <c r="M92" s="190" t="s">
        <v>1</v>
      </c>
      <c r="N92" s="191" t="s">
        <v>46</v>
      </c>
      <c r="O92" s="60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AR92" s="17" t="s">
        <v>134</v>
      </c>
      <c r="AT92" s="17" t="s">
        <v>129</v>
      </c>
      <c r="AU92" s="17" t="s">
        <v>19</v>
      </c>
      <c r="AY92" s="17" t="s">
        <v>126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7" t="s">
        <v>19</v>
      </c>
      <c r="BK92" s="194">
        <f>ROUND(I92*H92,2)</f>
        <v>0</v>
      </c>
      <c r="BL92" s="17" t="s">
        <v>134</v>
      </c>
      <c r="BM92" s="17" t="s">
        <v>1009</v>
      </c>
    </row>
    <row r="93" spans="2:65" s="1" customFormat="1" ht="19.5">
      <c r="B93" s="34"/>
      <c r="C93" s="35"/>
      <c r="D93" s="195" t="s">
        <v>136</v>
      </c>
      <c r="E93" s="35"/>
      <c r="F93" s="196" t="s">
        <v>1010</v>
      </c>
      <c r="G93" s="35"/>
      <c r="H93" s="35"/>
      <c r="I93" s="112"/>
      <c r="J93" s="35"/>
      <c r="K93" s="35"/>
      <c r="L93" s="38"/>
      <c r="M93" s="197"/>
      <c r="N93" s="60"/>
      <c r="O93" s="60"/>
      <c r="P93" s="60"/>
      <c r="Q93" s="60"/>
      <c r="R93" s="60"/>
      <c r="S93" s="60"/>
      <c r="T93" s="61"/>
      <c r="AT93" s="17" t="s">
        <v>136</v>
      </c>
      <c r="AU93" s="17" t="s">
        <v>19</v>
      </c>
    </row>
    <row r="94" spans="2:65" s="1" customFormat="1" ht="33.75" customHeight="1">
      <c r="B94" s="34"/>
      <c r="C94" s="183" t="s">
        <v>206</v>
      </c>
      <c r="D94" s="183" t="s">
        <v>129</v>
      </c>
      <c r="E94" s="184" t="s">
        <v>1011</v>
      </c>
      <c r="F94" s="185" t="s">
        <v>1012</v>
      </c>
      <c r="G94" s="186" t="s">
        <v>988</v>
      </c>
      <c r="H94" s="187">
        <v>1</v>
      </c>
      <c r="I94" s="188"/>
      <c r="J94" s="189">
        <f>ROUND(I94*H94,2)</f>
        <v>0</v>
      </c>
      <c r="K94" s="185" t="s">
        <v>1</v>
      </c>
      <c r="L94" s="38"/>
      <c r="M94" s="190" t="s">
        <v>1</v>
      </c>
      <c r="N94" s="191" t="s">
        <v>46</v>
      </c>
      <c r="O94" s="60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17" t="s">
        <v>134</v>
      </c>
      <c r="AT94" s="17" t="s">
        <v>129</v>
      </c>
      <c r="AU94" s="17" t="s">
        <v>19</v>
      </c>
      <c r="AY94" s="17" t="s">
        <v>126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7" t="s">
        <v>19</v>
      </c>
      <c r="BK94" s="194">
        <f>ROUND(I94*H94,2)</f>
        <v>0</v>
      </c>
      <c r="BL94" s="17" t="s">
        <v>134</v>
      </c>
      <c r="BM94" s="17" t="s">
        <v>1013</v>
      </c>
    </row>
    <row r="95" spans="2:65" s="1" customFormat="1" ht="19.5">
      <c r="B95" s="34"/>
      <c r="C95" s="35"/>
      <c r="D95" s="195" t="s">
        <v>136</v>
      </c>
      <c r="E95" s="35"/>
      <c r="F95" s="196" t="s">
        <v>1014</v>
      </c>
      <c r="G95" s="35"/>
      <c r="H95" s="35"/>
      <c r="I95" s="112"/>
      <c r="J95" s="35"/>
      <c r="K95" s="35"/>
      <c r="L95" s="38"/>
      <c r="M95" s="197"/>
      <c r="N95" s="60"/>
      <c r="O95" s="60"/>
      <c r="P95" s="60"/>
      <c r="Q95" s="60"/>
      <c r="R95" s="60"/>
      <c r="S95" s="60"/>
      <c r="T95" s="61"/>
      <c r="AT95" s="17" t="s">
        <v>136</v>
      </c>
      <c r="AU95" s="17" t="s">
        <v>19</v>
      </c>
    </row>
    <row r="96" spans="2:65" s="1" customFormat="1" ht="16.5" customHeight="1">
      <c r="B96" s="34"/>
      <c r="C96" s="183" t="s">
        <v>25</v>
      </c>
      <c r="D96" s="183" t="s">
        <v>129</v>
      </c>
      <c r="E96" s="184" t="s">
        <v>1015</v>
      </c>
      <c r="F96" s="185" t="s">
        <v>1016</v>
      </c>
      <c r="G96" s="186" t="s">
        <v>155</v>
      </c>
      <c r="H96" s="187">
        <v>459.18</v>
      </c>
      <c r="I96" s="188"/>
      <c r="J96" s="189">
        <f>ROUND(I96*H96,2)</f>
        <v>0</v>
      </c>
      <c r="K96" s="185" t="s">
        <v>133</v>
      </c>
      <c r="L96" s="38"/>
      <c r="M96" s="190" t="s">
        <v>1</v>
      </c>
      <c r="N96" s="191" t="s">
        <v>46</v>
      </c>
      <c r="O96" s="60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AR96" s="17" t="s">
        <v>134</v>
      </c>
      <c r="AT96" s="17" t="s">
        <v>129</v>
      </c>
      <c r="AU96" s="17" t="s">
        <v>19</v>
      </c>
      <c r="AY96" s="17" t="s">
        <v>126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7" t="s">
        <v>19</v>
      </c>
      <c r="BK96" s="194">
        <f>ROUND(I96*H96,2)</f>
        <v>0</v>
      </c>
      <c r="BL96" s="17" t="s">
        <v>134</v>
      </c>
      <c r="BM96" s="17" t="s">
        <v>1017</v>
      </c>
    </row>
    <row r="97" spans="2:51" s="13" customFormat="1">
      <c r="B97" s="208"/>
      <c r="C97" s="209"/>
      <c r="D97" s="195" t="s">
        <v>138</v>
      </c>
      <c r="E97" s="210" t="s">
        <v>1</v>
      </c>
      <c r="F97" s="211" t="s">
        <v>389</v>
      </c>
      <c r="G97" s="209"/>
      <c r="H97" s="212">
        <v>200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138</v>
      </c>
      <c r="AU97" s="218" t="s">
        <v>19</v>
      </c>
      <c r="AV97" s="13" t="s">
        <v>83</v>
      </c>
      <c r="AW97" s="13" t="s">
        <v>38</v>
      </c>
      <c r="AX97" s="13" t="s">
        <v>75</v>
      </c>
      <c r="AY97" s="218" t="s">
        <v>126</v>
      </c>
    </row>
    <row r="98" spans="2:51" s="13" customFormat="1">
      <c r="B98" s="208"/>
      <c r="C98" s="209"/>
      <c r="D98" s="195" t="s">
        <v>138</v>
      </c>
      <c r="E98" s="210" t="s">
        <v>1</v>
      </c>
      <c r="F98" s="211" t="s">
        <v>159</v>
      </c>
      <c r="G98" s="209"/>
      <c r="H98" s="212">
        <v>106.2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138</v>
      </c>
      <c r="AU98" s="218" t="s">
        <v>19</v>
      </c>
      <c r="AV98" s="13" t="s">
        <v>83</v>
      </c>
      <c r="AW98" s="13" t="s">
        <v>38</v>
      </c>
      <c r="AX98" s="13" t="s">
        <v>75</v>
      </c>
      <c r="AY98" s="218" t="s">
        <v>126</v>
      </c>
    </row>
    <row r="99" spans="2:51" s="13" customFormat="1">
      <c r="B99" s="208"/>
      <c r="C99" s="209"/>
      <c r="D99" s="195" t="s">
        <v>138</v>
      </c>
      <c r="E99" s="210" t="s">
        <v>1</v>
      </c>
      <c r="F99" s="211" t="s">
        <v>160</v>
      </c>
      <c r="G99" s="209"/>
      <c r="H99" s="212">
        <v>60.64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138</v>
      </c>
      <c r="AU99" s="218" t="s">
        <v>19</v>
      </c>
      <c r="AV99" s="13" t="s">
        <v>83</v>
      </c>
      <c r="AW99" s="13" t="s">
        <v>38</v>
      </c>
      <c r="AX99" s="13" t="s">
        <v>75</v>
      </c>
      <c r="AY99" s="218" t="s">
        <v>126</v>
      </c>
    </row>
    <row r="100" spans="2:51" s="13" customFormat="1">
      <c r="B100" s="208"/>
      <c r="C100" s="209"/>
      <c r="D100" s="195" t="s">
        <v>138</v>
      </c>
      <c r="E100" s="210" t="s">
        <v>1</v>
      </c>
      <c r="F100" s="211" t="s">
        <v>161</v>
      </c>
      <c r="G100" s="209"/>
      <c r="H100" s="212">
        <v>92.34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138</v>
      </c>
      <c r="AU100" s="218" t="s">
        <v>19</v>
      </c>
      <c r="AV100" s="13" t="s">
        <v>83</v>
      </c>
      <c r="AW100" s="13" t="s">
        <v>38</v>
      </c>
      <c r="AX100" s="13" t="s">
        <v>75</v>
      </c>
      <c r="AY100" s="218" t="s">
        <v>126</v>
      </c>
    </row>
    <row r="101" spans="2:51" s="14" customFormat="1">
      <c r="B101" s="219"/>
      <c r="C101" s="220"/>
      <c r="D101" s="195" t="s">
        <v>138</v>
      </c>
      <c r="E101" s="221" t="s">
        <v>1</v>
      </c>
      <c r="F101" s="222" t="s">
        <v>152</v>
      </c>
      <c r="G101" s="220"/>
      <c r="H101" s="223">
        <v>459.18</v>
      </c>
      <c r="I101" s="224"/>
      <c r="J101" s="220"/>
      <c r="K101" s="220"/>
      <c r="L101" s="225"/>
      <c r="M101" s="261"/>
      <c r="N101" s="262"/>
      <c r="O101" s="262"/>
      <c r="P101" s="262"/>
      <c r="Q101" s="262"/>
      <c r="R101" s="262"/>
      <c r="S101" s="262"/>
      <c r="T101" s="263"/>
      <c r="AT101" s="229" t="s">
        <v>138</v>
      </c>
      <c r="AU101" s="229" t="s">
        <v>19</v>
      </c>
      <c r="AV101" s="14" t="s">
        <v>134</v>
      </c>
      <c r="AW101" s="14" t="s">
        <v>38</v>
      </c>
      <c r="AX101" s="14" t="s">
        <v>19</v>
      </c>
      <c r="AY101" s="229" t="s">
        <v>126</v>
      </c>
    </row>
    <row r="102" spans="2:51" s="1" customFormat="1" ht="6.95" customHeight="1">
      <c r="B102" s="46"/>
      <c r="C102" s="47"/>
      <c r="D102" s="47"/>
      <c r="E102" s="47"/>
      <c r="F102" s="47"/>
      <c r="G102" s="47"/>
      <c r="H102" s="47"/>
      <c r="I102" s="134"/>
      <c r="J102" s="47"/>
      <c r="K102" s="47"/>
      <c r="L102" s="38"/>
    </row>
  </sheetData>
  <sheetProtection algorithmName="SHA-512" hashValue="Phg/jEg+dMQFZRpxMedJsnVwsvRjyFzgsLAV1s5k9yNdkyPdHbIsCnRg3FODhM4sVFbLeXYHrjcjxR76fJ4VLQ==" saltValue="mOs0e2PYQSDZZcIzcG+mCSlVHd+dnFdNU/zVD4egWdmAt55hV+2Qd0iyx4jq11dh5uAhrIbuV1dljXNdWWou3g==" spinCount="100000" sheet="1" objects="1" scenarios="1" formatColumns="0" formatRows="0" autoFilter="0"/>
  <autoFilter ref="C79:K10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01.1 - Koleje a výhybky</vt:lpstr>
      <vt:lpstr>SO 01.2 - EOV</vt:lpstr>
      <vt:lpstr>PS 01 - Zabezpečovací zař...</vt:lpstr>
      <vt:lpstr>VRN - Vedlejší rozpočtové...</vt:lpstr>
      <vt:lpstr>'PS 01 - Zabezpečovací zař...'!Názvy_tisku</vt:lpstr>
      <vt:lpstr>'Rekapitulace stavby'!Názvy_tisku</vt:lpstr>
      <vt:lpstr>'SO 01.1 - Koleje a výhybky'!Názvy_tisku</vt:lpstr>
      <vt:lpstr>'SO 01.2 - EOV'!Názvy_tisku</vt:lpstr>
      <vt:lpstr>'VRN - Vedlejší rozpočtové...'!Názvy_tisku</vt:lpstr>
      <vt:lpstr>'PS 01 - Zabezpečovací zař...'!Oblast_tisku</vt:lpstr>
      <vt:lpstr>'Rekapitulace stavby'!Oblast_tisku</vt:lpstr>
      <vt:lpstr>'SO 01.1 - Koleje a výhybky'!Oblast_tisku</vt:lpstr>
      <vt:lpstr>'SO 01.2 - EOV'!Oblast_tisku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Kazdera Heřman, Ing.</cp:lastModifiedBy>
  <dcterms:created xsi:type="dcterms:W3CDTF">2019-05-07T12:08:17Z</dcterms:created>
  <dcterms:modified xsi:type="dcterms:W3CDTF">2019-05-29T08:08:03Z</dcterms:modified>
</cp:coreProperties>
</file>